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autoCompressPictures="0"/>
  <bookViews>
    <workbookView xWindow="0" yWindow="0" windowWidth="25600" windowHeight="1416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9" i="1" l="1"/>
  <c r="D58" i="1"/>
  <c r="A59" i="1"/>
  <c r="D59" i="1"/>
  <c r="D60" i="1"/>
  <c r="C58" i="1"/>
  <c r="C59" i="1"/>
  <c r="C60" i="1"/>
  <c r="D43" i="1"/>
  <c r="F52" i="1"/>
  <c r="F53" i="1"/>
  <c r="F54" i="1"/>
  <c r="F55" i="1"/>
  <c r="F56" i="1"/>
  <c r="F57" i="1"/>
  <c r="D46" i="1"/>
  <c r="D47" i="1"/>
  <c r="D48" i="1"/>
  <c r="E48" i="1"/>
  <c r="D44" i="1"/>
  <c r="D50" i="1"/>
  <c r="C43" i="1"/>
  <c r="D51" i="1"/>
  <c r="D52" i="1"/>
  <c r="D45" i="1"/>
  <c r="B44" i="1"/>
  <c r="B45" i="1"/>
  <c r="C44" i="1"/>
  <c r="C45" i="1"/>
  <c r="A48" i="1"/>
  <c r="C46" i="1"/>
  <c r="B46" i="1"/>
  <c r="A49" i="1"/>
</calcChain>
</file>

<file path=xl/sharedStrings.xml><?xml version="1.0" encoding="utf-8"?>
<sst xmlns="http://schemas.openxmlformats.org/spreadsheetml/2006/main" count="110" uniqueCount="108">
  <si>
    <t>List of Materials for LCDC</t>
  </si>
  <si>
    <t>Barbed Fittings for Drop Tubes</t>
  </si>
  <si>
    <t>Reducing Barbed Fittings</t>
  </si>
  <si>
    <t>Drop Tubes</t>
  </si>
  <si>
    <t>1/4 " Inner Diameter Large Tubing</t>
  </si>
  <si>
    <t>1/2 " Tee</t>
  </si>
  <si>
    <t>1/2 " Pipe Cap</t>
  </si>
  <si>
    <t>Turnbuckle</t>
  </si>
  <si>
    <t>Lever Arm</t>
  </si>
  <si>
    <t>Dose Indicator Sliders</t>
  </si>
  <si>
    <t>Aluminum Screw Shaft Collar</t>
  </si>
  <si>
    <t>Hex Nut</t>
  </si>
  <si>
    <t>1/2 " 10-32 screws</t>
  </si>
  <si>
    <t>Constant Head Tank Setup</t>
  </si>
  <si>
    <t>Constant Head Tanks</t>
  </si>
  <si>
    <t>Float Valves</t>
  </si>
  <si>
    <t xml:space="preserve"> 5/32"  Through-Wall Single-Barbed Tube Fitting</t>
  </si>
  <si>
    <t>Quantity</t>
  </si>
  <si>
    <t>Part #</t>
  </si>
  <si>
    <t>Product Desciption</t>
  </si>
  <si>
    <t>Notes</t>
  </si>
  <si>
    <t>Tubing Components</t>
  </si>
  <si>
    <t>Doser Setup</t>
  </si>
  <si>
    <t>Float Setup</t>
  </si>
  <si>
    <t>1/8 " Inner Diameter Small Tubing</t>
  </si>
  <si>
    <t>variable</t>
  </si>
  <si>
    <t>8" PVC Cap</t>
  </si>
  <si>
    <t>8" PVC DWV MPT Cleanout Plug</t>
  </si>
  <si>
    <t>8" PVC DWV Cleanout Adapter (Sp x FPT)</t>
  </si>
  <si>
    <t>6023K153</t>
  </si>
  <si>
    <t>9001K32</t>
  </si>
  <si>
    <t>5116K83</t>
  </si>
  <si>
    <t>90545A111</t>
  </si>
  <si>
    <t>9946K13</t>
  </si>
  <si>
    <t>42955T2</t>
  </si>
  <si>
    <t>4880K51</t>
  </si>
  <si>
    <t>2997T51</t>
  </si>
  <si>
    <t>5231K161</t>
  </si>
  <si>
    <t>5233K52</t>
  </si>
  <si>
    <t>49035K83</t>
  </si>
  <si>
    <t>53055K131</t>
  </si>
  <si>
    <t>4605K81</t>
  </si>
  <si>
    <t>5463K811</t>
  </si>
  <si>
    <t>92210A302</t>
  </si>
  <si>
    <t>4880K142</t>
  </si>
  <si>
    <t>Comparison of 8" and 6" diameter float designs</t>
  </si>
  <si>
    <t>6" Float</t>
  </si>
  <si>
    <t>8" Float</t>
  </si>
  <si>
    <t>Total Cost</t>
  </si>
  <si>
    <t>error ratio</t>
  </si>
  <si>
    <t>cost ratio</t>
  </si>
  <si>
    <r>
      <t>Base Area, cm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</si>
  <si>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Height Change, cm</t>
  </si>
  <si>
    <r>
      <t>Total water displaced, cm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</si>
  <si>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  = (420.1 gm) / 0.9970479 gm/cm</t>
    </r>
    <r>
      <rPr>
        <vertAlign val="superscript"/>
        <sz val="11"/>
        <color theme="1"/>
        <rFont val="Calibri"/>
        <family val="2"/>
        <scheme val="minor"/>
      </rPr>
      <t>3</t>
    </r>
  </si>
  <si>
    <t>*Includes T, 3 drop tubes and slider weights</t>
  </si>
  <si>
    <t>water disp</t>
  </si>
  <si>
    <t>height change</t>
  </si>
  <si>
    <t>error</t>
  </si>
  <si>
    <t>percent error</t>
  </si>
  <si>
    <t>tee</t>
  </si>
  <si>
    <t>simple</t>
  </si>
  <si>
    <t>Stainless Steel pipe for insertion into SDT</t>
  </si>
  <si>
    <t>6100K192</t>
  </si>
  <si>
    <t xml:space="preserve">9161K31 </t>
  </si>
  <si>
    <t>P106-080</t>
  </si>
  <si>
    <t>P105-080</t>
  </si>
  <si>
    <t>Precision Stainless Steel Tubing 5/32" OD, .126" ID, .015" Wall, 12" Length</t>
  </si>
  <si>
    <t>One end fits into Schedule 40 DWV fitting and the other end accepts MPT threaded plug</t>
  </si>
  <si>
    <t>Std-Wall (Schedule 40) White PVC Pipe Fitting 8 Pipe Size, Cap</t>
  </si>
  <si>
    <t>Galvanized Steel Hook and Hook Turnbuckle 1/4"-20 Thread, 4" Maximum Adjustment, 400# Wll</t>
  </si>
  <si>
    <t xml:space="preserve">It  should be light and durable. </t>
  </si>
  <si>
    <t xml:space="preserve">Aluminum, 3’ in length. </t>
  </si>
  <si>
    <t> Threads into SDR35 or DWV female or cleanout adapter</t>
  </si>
  <si>
    <t>Semi-Clear Plastic Jar 64 oz, 2, 000 ml, 5-7/8" Base Diameter, 6-1/4" height with 5/32" hole drilled in bottom center. Used together with a float valve to maintain a constant head.</t>
  </si>
  <si>
    <t>Compact Corrosion-Resistant SS Float Valve Polypropylene Float. Used to maintain a constant head in Constant head tank</t>
  </si>
  <si>
    <t>Durable Nylon Single-Barbed Tube Fitting Through-Wall Adapter for 5/32" Tubing. Reduces minor losses</t>
  </si>
  <si>
    <t>Clear PVC Tubing 1/8" inner diameter, 1/4" Outer diameter. Attached to the base of the CHT and the larger diameter tube via a reducing barbed fitting. Clear, inner diameter of ⅛"</t>
  </si>
  <si>
    <t>Reducing barbed fitting that goes from 3/16" to 1/4" tubing. This allows a split tube method which leads to a smaller minor loss coefficient</t>
  </si>
  <si>
    <t>superior chemical resistance along with excellent strength; it also has excellent impact and abrasion resistance.</t>
  </si>
  <si>
    <t>clear plastic tubing with ID of ¼” to be used as a connector tube to the drop tube. Use ¼” ID tubing as “large tube connection” because, theoretically, minor losses should be reduced by factor of 16 from change in diameter</t>
  </si>
  <si>
    <t>Aluminum, U-Channel, ⅛" Thick, ½" Base X 3/4". Cut into 3 pieces 4” in length. Attached to the top of the lever arm to vary the coagulant dose. Corrosion-Resistant Architectural Aluminum (u channel)</t>
  </si>
  <si>
    <t>3/8" bore, 3/4" outer diameter, 3/8" width. Aluminum contributes minimal additional weight while the shaft collars secure the lever arms to prevent them from shifting their relative positions</t>
  </si>
  <si>
    <t>Stainless Steel Flat Head Sckt Cap Screw 10-32 Thread, 1/2" Length. 1  for stopper, 1 to hang drop tube</t>
  </si>
  <si>
    <t>1/4" threading (White Nylon Single-Barbed Tube Fitting Adapter for 1/4" Tube ID). Using barbed fitting reduces minor losses.</t>
  </si>
  <si>
    <t>Titanium Hex Nut 10-32 Thread Size, 3/8" Width, 1/8" Height. For use between the drop tube and the slider. Permits the drop tube to swing freely.</t>
  </si>
  <si>
    <t>Clear PVC Pipe Fitting 1/2 Pipe Size, Tee Used for a T-drop tube. This configuration can potentially allow a higher dosage by having more 1/4" ID tubes attaching at this location</t>
  </si>
  <si>
    <t>Schedule 40 White PVC Pipe Fitting 1/2 Pipe Size, Cap. Fitting attached to the ends of the “T” and to the bottom of the drop tubes</t>
  </si>
  <si>
    <t>Precision Stainless Steel Tubing 5/32" OD, .126" ID, .015" Wall, 12" Length. Attached to the end of the lever arm for adjusting head loss to measure flow rate of coagulants/chlorine 18” in length</t>
  </si>
  <si>
    <t>Translucent high-density,rigid, leakproof,</t>
  </si>
  <si>
    <t xml:space="preserve"> It should have superb corrosion resistance</t>
  </si>
  <si>
    <t>It should  lightweight with good corrosion resistance</t>
  </si>
  <si>
    <t xml:space="preserve"> It should be corrosion resistance </t>
  </si>
  <si>
    <t>It should be impact and abrasion resistant and also minimize leaks by having a smoother sealing surface</t>
  </si>
  <si>
    <t>Clear PVC Unthrd Pipe 1/2 Pipe Size . Clear plastic is used so that plant operator can prevent and detect any clogs, ½” inner diameter</t>
  </si>
  <si>
    <t xml:space="preserve"> It should be a clear pipe that offers optimum visibility, so you can see what is flowing through your system</t>
  </si>
  <si>
    <t xml:space="preserve"> It should be chemical resistant (corrosion resistant)</t>
  </si>
  <si>
    <t>It should be strong, rigid, and corrosion resistant. Also it must be  transparent so you can see what's flowing through your system.</t>
  </si>
  <si>
    <t xml:space="preserve"> It should be corrosion resistance, strong, and rigid</t>
  </si>
  <si>
    <t>It should offer corrosion resistance, strength, and rigidity.</t>
  </si>
  <si>
    <t xml:space="preserve"> It should be corrosion-resistant stainless steel</t>
  </si>
  <si>
    <t xml:space="preserve"> It should be durable, impact and abrasion resistant</t>
  </si>
  <si>
    <t>It should  be flexible and clear to easily monitor flow of chemicals solution through it</t>
  </si>
  <si>
    <t xml:space="preserve">
Chemical-Resistant Clear</t>
  </si>
  <si>
    <t xml:space="preserve">It should be lightweight and offer corrosion resistance, strength, and rigidity </t>
  </si>
  <si>
    <t xml:space="preserve"> Must be of high-Strength and corrosion-resistant </t>
  </si>
  <si>
    <t>It should be corrosion resistance, strength, and rigidity, leakproof      http://stores.homestead.com/DrainageSolutionsInc/-strse-1144/PVC-DWV-Cleanout-adapter/Detail.bok</t>
  </si>
  <si>
    <t>It should offer corrosion resistance, strength, and rigidity   can be purchased from -  http://stores.homestead.com/DrainageSolutionsInc/Categories.bok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</si>
</sst>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9"/>
      <color rgb="FF333333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scheme val="minor"/>
    </font>
    <font>
      <sz val="11"/>
      <color rgb="FF333333"/>
      <name val="Arial"/>
    </font>
    <font>
      <sz val="11"/>
      <color rgb="FF333333"/>
      <name val="Calibri"/>
      <scheme val="minor"/>
    </font>
    <font>
      <u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44" fontId="0" fillId="0" borderId="0" xfId="1" applyFont="1"/>
    <xf numFmtId="16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/>
    <xf numFmtId="0" fontId="0" fillId="0" borderId="1" xfId="0" applyFont="1" applyBorder="1"/>
    <xf numFmtId="0" fontId="0" fillId="0" borderId="1" xfId="0" applyBorder="1" applyAlignment="1">
      <alignment vertical="center"/>
    </xf>
    <xf numFmtId="0" fontId="7" fillId="0" borderId="1" xfId="0" applyFont="1" applyBorder="1"/>
    <xf numFmtId="0" fontId="0" fillId="0" borderId="1" xfId="0" applyBorder="1" applyAlignment="1">
      <alignment vertical="center" wrapText="1"/>
    </xf>
    <xf numFmtId="0" fontId="8" fillId="0" borderId="1" xfId="0" applyFont="1" applyBorder="1"/>
    <xf numFmtId="0" fontId="4" fillId="0" borderId="1" xfId="0" applyFont="1" applyBorder="1" applyAlignment="1">
      <alignment wrapText="1"/>
    </xf>
    <xf numFmtId="0" fontId="9" fillId="0" borderId="0" xfId="0" applyFont="1"/>
    <xf numFmtId="0" fontId="0" fillId="0" borderId="2" xfId="0" applyBorder="1"/>
    <xf numFmtId="0" fontId="9" fillId="0" borderId="1" xfId="0" applyFont="1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wrapText="1"/>
    </xf>
    <xf numFmtId="0" fontId="11" fillId="0" borderId="1" xfId="0" applyFont="1" applyBorder="1"/>
    <xf numFmtId="0" fontId="13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7" fillId="0" borderId="1" xfId="0" applyFont="1" applyFill="1" applyBorder="1"/>
    <xf numFmtId="0" fontId="7" fillId="0" borderId="0" xfId="0" applyFont="1"/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vertical="center"/>
    </xf>
    <xf numFmtId="0" fontId="14" fillId="0" borderId="1" xfId="2" applyFont="1" applyBorder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466725</xdr:colOff>
      <xdr:row>30</xdr:row>
      <xdr:rowOff>171450</xdr:rowOff>
    </xdr:from>
    <xdr:to>
      <xdr:col>3</xdr:col>
      <xdr:colOff>2352318</xdr:colOff>
      <xdr:row>40</xdr:row>
      <xdr:rowOff>123468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62375" y="5876925"/>
          <a:ext cx="1885593" cy="1885593"/>
        </a:xfrm>
        <a:prstGeom prst="rect">
          <a:avLst/>
        </a:prstGeom>
      </xdr:spPr>
    </xdr:pic>
    <xdr:clientData/>
  </xdr:twoCellAnchor>
  <xdr:twoCellAnchor editAs="oneCell">
    <xdr:from>
      <xdr:col>7</xdr:col>
      <xdr:colOff>200025</xdr:colOff>
      <xdr:row>20</xdr:row>
      <xdr:rowOff>9525</xdr:rowOff>
    </xdr:from>
    <xdr:to>
      <xdr:col>10</xdr:col>
      <xdr:colOff>437793</xdr:colOff>
      <xdr:row>26</xdr:row>
      <xdr:rowOff>250468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91350" y="4019550"/>
          <a:ext cx="2066568" cy="20665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tores.homestead.com/DrainageSolutionsInc/-strse-1144/PVC-DWV-Cleanout-adapter/Detail.bok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topLeftCell="A12" workbookViewId="0">
      <selection activeCell="D31" sqref="D31"/>
    </sheetView>
  </sheetViews>
  <sheetFormatPr baseColWidth="10" defaultColWidth="8.83203125" defaultRowHeight="14" x14ac:dyDescent="0"/>
  <cols>
    <col min="1" max="1" width="28" customWidth="1"/>
    <col min="2" max="2" width="10.5" customWidth="1"/>
    <col min="3" max="3" width="13" customWidth="1"/>
    <col min="4" max="4" width="72.6640625" customWidth="1"/>
    <col min="5" max="5" width="78.83203125" customWidth="1"/>
  </cols>
  <sheetData>
    <row r="1" spans="1:5">
      <c r="A1" t="s">
        <v>0</v>
      </c>
    </row>
    <row r="3" spans="1:5">
      <c r="A3" s="1" t="s">
        <v>13</v>
      </c>
      <c r="B3" s="4" t="s">
        <v>17</v>
      </c>
      <c r="C3" s="4" t="s">
        <v>18</v>
      </c>
      <c r="D3" s="4" t="s">
        <v>19</v>
      </c>
      <c r="E3" s="4" t="s">
        <v>20</v>
      </c>
    </row>
    <row r="4" spans="1:5" ht="28">
      <c r="A4" s="4" t="s">
        <v>14</v>
      </c>
      <c r="B4" s="4">
        <v>3</v>
      </c>
      <c r="C4" s="4" t="s">
        <v>34</v>
      </c>
      <c r="D4" s="17" t="s">
        <v>74</v>
      </c>
      <c r="E4" s="22" t="s">
        <v>89</v>
      </c>
    </row>
    <row r="5" spans="1:5" ht="28">
      <c r="A5" s="4" t="s">
        <v>15</v>
      </c>
      <c r="B5" s="4">
        <v>3</v>
      </c>
      <c r="C5" s="4" t="s">
        <v>41</v>
      </c>
      <c r="D5" s="19" t="s">
        <v>75</v>
      </c>
      <c r="E5" s="9" t="s">
        <v>100</v>
      </c>
    </row>
    <row r="6" spans="1:5" ht="28">
      <c r="A6" s="5" t="s">
        <v>16</v>
      </c>
      <c r="B6" s="6">
        <v>4</v>
      </c>
      <c r="C6" s="7" t="s">
        <v>42</v>
      </c>
      <c r="D6" s="5" t="s">
        <v>76</v>
      </c>
      <c r="E6" s="9" t="s">
        <v>101</v>
      </c>
    </row>
    <row r="7" spans="1:5">
      <c r="E7" s="23"/>
    </row>
    <row r="8" spans="1:5">
      <c r="A8" s="1" t="s">
        <v>21</v>
      </c>
      <c r="E8" s="23"/>
    </row>
    <row r="9" spans="1:5" ht="28">
      <c r="A9" s="5" t="s">
        <v>24</v>
      </c>
      <c r="B9" s="4">
        <f>INT(2.287+2.287+2.574+2.287)+1</f>
        <v>10</v>
      </c>
      <c r="C9" s="4" t="s">
        <v>38</v>
      </c>
      <c r="D9" s="5" t="s">
        <v>77</v>
      </c>
      <c r="E9" s="24" t="s">
        <v>102</v>
      </c>
    </row>
    <row r="10" spans="1:5" ht="28">
      <c r="A10" s="4" t="s">
        <v>2</v>
      </c>
      <c r="B10" s="4">
        <v>4</v>
      </c>
      <c r="C10" s="4" t="s">
        <v>40</v>
      </c>
      <c r="D10" s="5" t="s">
        <v>78</v>
      </c>
      <c r="E10" s="9" t="s">
        <v>79</v>
      </c>
    </row>
    <row r="11" spans="1:5" ht="42">
      <c r="A11" s="5" t="s">
        <v>4</v>
      </c>
      <c r="B11" s="4" t="s">
        <v>25</v>
      </c>
      <c r="C11" s="4" t="s">
        <v>37</v>
      </c>
      <c r="D11" s="5" t="s">
        <v>80</v>
      </c>
      <c r="E11" s="24" t="s">
        <v>103</v>
      </c>
    </row>
    <row r="12" spans="1:5">
      <c r="E12" s="23"/>
    </row>
    <row r="13" spans="1:5">
      <c r="A13" s="1" t="s">
        <v>22</v>
      </c>
      <c r="E13" s="23"/>
    </row>
    <row r="14" spans="1:5">
      <c r="A14" s="4" t="s">
        <v>8</v>
      </c>
      <c r="B14" s="8">
        <v>3</v>
      </c>
      <c r="C14" s="8" t="s">
        <v>29</v>
      </c>
      <c r="D14" s="8" t="s">
        <v>72</v>
      </c>
      <c r="E14" s="25" t="s">
        <v>71</v>
      </c>
    </row>
    <row r="15" spans="1:5" ht="47" customHeight="1">
      <c r="A15" s="4" t="s">
        <v>9</v>
      </c>
      <c r="B15" s="8">
        <v>3</v>
      </c>
      <c r="C15" s="8" t="s">
        <v>30</v>
      </c>
      <c r="D15" s="10" t="s">
        <v>81</v>
      </c>
      <c r="E15" s="24" t="s">
        <v>90</v>
      </c>
    </row>
    <row r="16" spans="1:5" ht="42">
      <c r="A16" s="4" t="s">
        <v>10</v>
      </c>
      <c r="B16" s="8">
        <v>7</v>
      </c>
      <c r="C16" s="8" t="s">
        <v>33</v>
      </c>
      <c r="D16" s="10" t="s">
        <v>82</v>
      </c>
      <c r="E16" s="24" t="s">
        <v>91</v>
      </c>
    </row>
    <row r="17" spans="1:7" ht="28">
      <c r="A17" s="4" t="s">
        <v>12</v>
      </c>
      <c r="B17" s="8">
        <v>6</v>
      </c>
      <c r="C17" s="8" t="s">
        <v>43</v>
      </c>
      <c r="D17" s="10" t="s">
        <v>83</v>
      </c>
      <c r="E17" s="9" t="s">
        <v>92</v>
      </c>
    </row>
    <row r="18" spans="1:7" ht="28">
      <c r="A18" s="4" t="s">
        <v>1</v>
      </c>
      <c r="B18" s="8">
        <v>4</v>
      </c>
      <c r="C18" s="8" t="s">
        <v>31</v>
      </c>
      <c r="D18" s="10" t="s">
        <v>84</v>
      </c>
      <c r="E18" s="25" t="s">
        <v>93</v>
      </c>
    </row>
    <row r="19" spans="1:7" ht="28">
      <c r="A19" s="4" t="s">
        <v>3</v>
      </c>
      <c r="B19" s="8">
        <v>3</v>
      </c>
      <c r="C19" s="8" t="s">
        <v>39</v>
      </c>
      <c r="D19" s="16" t="s">
        <v>94</v>
      </c>
      <c r="E19" s="24" t="s">
        <v>95</v>
      </c>
    </row>
    <row r="20" spans="1:7" ht="28">
      <c r="A20" s="4" t="s">
        <v>11</v>
      </c>
      <c r="B20" s="8">
        <v>3</v>
      </c>
      <c r="C20" s="8" t="s">
        <v>32</v>
      </c>
      <c r="D20" s="21" t="s">
        <v>85</v>
      </c>
      <c r="E20" s="24" t="s">
        <v>96</v>
      </c>
    </row>
    <row r="21" spans="1:7" ht="28">
      <c r="A21" s="4" t="s">
        <v>5</v>
      </c>
      <c r="B21" s="8">
        <v>1</v>
      </c>
      <c r="C21" s="9" t="s">
        <v>64</v>
      </c>
      <c r="D21" s="5" t="s">
        <v>86</v>
      </c>
      <c r="E21" s="24" t="s">
        <v>97</v>
      </c>
    </row>
    <row r="22" spans="1:7" ht="28">
      <c r="A22" s="4" t="s">
        <v>6</v>
      </c>
      <c r="B22" s="8">
        <v>2</v>
      </c>
      <c r="C22" s="4" t="s">
        <v>35</v>
      </c>
      <c r="D22" s="10" t="s">
        <v>87</v>
      </c>
      <c r="E22" s="9" t="s">
        <v>98</v>
      </c>
    </row>
    <row r="23" spans="1:7">
      <c r="D23" s="13"/>
      <c r="E23" s="23"/>
    </row>
    <row r="24" spans="1:7">
      <c r="A24" s="1" t="s">
        <v>23</v>
      </c>
      <c r="E24" s="23"/>
    </row>
    <row r="25" spans="1:7">
      <c r="A25" s="4" t="s">
        <v>7</v>
      </c>
      <c r="B25" s="4">
        <v>1</v>
      </c>
      <c r="C25" s="4" t="s">
        <v>36</v>
      </c>
      <c r="D25" s="15" t="s">
        <v>70</v>
      </c>
      <c r="E25" s="9" t="s">
        <v>105</v>
      </c>
    </row>
    <row r="26" spans="1:7">
      <c r="A26" s="4" t="s">
        <v>26</v>
      </c>
      <c r="B26" s="4">
        <v>1</v>
      </c>
      <c r="C26" s="4" t="s">
        <v>44</v>
      </c>
      <c r="D26" s="14" t="s">
        <v>69</v>
      </c>
      <c r="E26" s="23" t="s">
        <v>99</v>
      </c>
      <c r="F26">
        <v>31.35</v>
      </c>
      <c r="G26">
        <v>12.48</v>
      </c>
    </row>
    <row r="27" spans="1:7" ht="28">
      <c r="A27" s="5" t="s">
        <v>27</v>
      </c>
      <c r="B27" s="4">
        <v>1</v>
      </c>
      <c r="C27" s="11" t="s">
        <v>65</v>
      </c>
      <c r="D27" s="18" t="s">
        <v>73</v>
      </c>
      <c r="E27" s="24" t="s">
        <v>107</v>
      </c>
      <c r="F27">
        <v>32.799999999999997</v>
      </c>
      <c r="G27">
        <v>6.29</v>
      </c>
    </row>
    <row r="28" spans="1:7" ht="25">
      <c r="A28" s="12" t="s">
        <v>28</v>
      </c>
      <c r="B28" s="4">
        <v>1</v>
      </c>
      <c r="C28" s="11" t="s">
        <v>66</v>
      </c>
      <c r="D28" s="5" t="s">
        <v>68</v>
      </c>
      <c r="E28" s="26" t="s">
        <v>106</v>
      </c>
      <c r="F28">
        <v>40.729999999999997</v>
      </c>
      <c r="G28">
        <v>13.76</v>
      </c>
    </row>
    <row r="29" spans="1:7">
      <c r="E29" s="23"/>
    </row>
    <row r="30" spans="1:7" ht="40">
      <c r="A30" s="5" t="s">
        <v>62</v>
      </c>
      <c r="B30" s="4">
        <v>1</v>
      </c>
      <c r="C30" s="4" t="s">
        <v>63</v>
      </c>
      <c r="D30" s="20" t="s">
        <v>88</v>
      </c>
      <c r="E30" s="24" t="s">
        <v>104</v>
      </c>
    </row>
    <row r="32" spans="1:7">
      <c r="A32" s="13" t="s">
        <v>70</v>
      </c>
    </row>
    <row r="36" spans="1:6">
      <c r="D36" s="13" t="s">
        <v>67</v>
      </c>
    </row>
    <row r="39" spans="1:6">
      <c r="A39" t="s">
        <v>45</v>
      </c>
    </row>
    <row r="40" spans="1:6" ht="16">
      <c r="A40" t="s">
        <v>53</v>
      </c>
      <c r="C40">
        <v>411.31423999999998</v>
      </c>
      <c r="D40" t="s">
        <v>54</v>
      </c>
    </row>
    <row r="41" spans="1:6">
      <c r="D41" t="s">
        <v>55</v>
      </c>
    </row>
    <row r="42" spans="1:6">
      <c r="B42" s="1" t="s">
        <v>46</v>
      </c>
      <c r="C42" s="1" t="s">
        <v>47</v>
      </c>
    </row>
    <row r="43" spans="1:6" ht="16">
      <c r="A43" s="1" t="s">
        <v>51</v>
      </c>
      <c r="B43" s="3">
        <v>182.414692</v>
      </c>
      <c r="C43" s="3">
        <f>324.292787</f>
        <v>324.29278699999998</v>
      </c>
      <c r="D43">
        <f>120.8*3</f>
        <v>362.4</v>
      </c>
    </row>
    <row r="44" spans="1:6">
      <c r="A44" s="1" t="s">
        <v>52</v>
      </c>
      <c r="B44" s="3">
        <f>C40/B43</f>
        <v>2.2548306580480917</v>
      </c>
      <c r="C44" s="3">
        <f>C40/C43</f>
        <v>1.2683422403718156</v>
      </c>
      <c r="D44">
        <f>D43-120.8</f>
        <v>241.59999999999997</v>
      </c>
    </row>
    <row r="45" spans="1:6">
      <c r="A45" s="1"/>
      <c r="B45" s="3">
        <f>(B44/10)/2</f>
        <v>0.11274153290240459</v>
      </c>
      <c r="C45" s="3">
        <f>(C44/10)/2</f>
        <v>6.3417112018590779E-2</v>
      </c>
      <c r="D45">
        <f>C40-D44</f>
        <v>169.71424000000002</v>
      </c>
    </row>
    <row r="46" spans="1:6">
      <c r="A46" s="1" t="s">
        <v>48</v>
      </c>
      <c r="B46" s="2">
        <f>SUM(G26:G28)</f>
        <v>32.53</v>
      </c>
      <c r="C46" s="2">
        <f>SUM(F26:F28)</f>
        <v>104.88</v>
      </c>
      <c r="D46">
        <f>D43/0.9970479</f>
        <v>363.4730086688914</v>
      </c>
      <c r="E46" t="s">
        <v>56</v>
      </c>
    </row>
    <row r="47" spans="1:6">
      <c r="D47">
        <f>D46/B43</f>
        <v>1.9925643306674627</v>
      </c>
      <c r="E47" t="s">
        <v>57</v>
      </c>
    </row>
    <row r="48" spans="1:6">
      <c r="A48">
        <f>C44/B44</f>
        <v>0.56249999788000227</v>
      </c>
      <c r="B48" t="s">
        <v>49</v>
      </c>
      <c r="D48">
        <f>D47/20</f>
        <v>9.9628216533373143E-2</v>
      </c>
      <c r="E48">
        <f>D48*100</f>
        <v>9.9628216533373148</v>
      </c>
      <c r="F48" t="s">
        <v>58</v>
      </c>
    </row>
    <row r="49" spans="1:7">
      <c r="A49">
        <f>C46/B46</f>
        <v>3.2241008300030738</v>
      </c>
      <c r="B49" t="s">
        <v>50</v>
      </c>
    </row>
    <row r="50" spans="1:7">
      <c r="D50">
        <f>429.6/0.9970479</f>
        <v>430.87197716378523</v>
      </c>
    </row>
    <row r="51" spans="1:7">
      <c r="D51">
        <f>D50/C43</f>
        <v>1.3286511277347197</v>
      </c>
      <c r="F51">
        <v>37.5</v>
      </c>
    </row>
    <row r="52" spans="1:7">
      <c r="D52">
        <f>D51/20</f>
        <v>6.643255638673598E-2</v>
      </c>
      <c r="F52">
        <f>F51*3</f>
        <v>112.5</v>
      </c>
    </row>
    <row r="53" spans="1:7">
      <c r="F53">
        <f>F52/2</f>
        <v>56.25</v>
      </c>
    </row>
    <row r="54" spans="1:7">
      <c r="F54">
        <f>D43-F53</f>
        <v>306.14999999999998</v>
      </c>
    </row>
    <row r="55" spans="1:7">
      <c r="F55">
        <f>F54/0.9970479</f>
        <v>307.05646137963879</v>
      </c>
    </row>
    <row r="56" spans="1:7">
      <c r="F56">
        <f>F55/B43</f>
        <v>1.6832879962302532</v>
      </c>
      <c r="G56" t="s">
        <v>57</v>
      </c>
    </row>
    <row r="57" spans="1:7">
      <c r="F57">
        <f>F56/20</f>
        <v>8.4164399811512663E-2</v>
      </c>
      <c r="G57" t="s">
        <v>59</v>
      </c>
    </row>
    <row r="58" spans="1:7">
      <c r="A58">
        <v>137.4</v>
      </c>
      <c r="B58" t="s">
        <v>60</v>
      </c>
      <c r="C58">
        <f>A58+F51</f>
        <v>174.9</v>
      </c>
      <c r="D58">
        <f>A58+F51/2</f>
        <v>156.15</v>
      </c>
    </row>
    <row r="59" spans="1:7">
      <c r="A59">
        <f>120.8-37.5</f>
        <v>83.3</v>
      </c>
      <c r="B59" t="s">
        <v>61</v>
      </c>
      <c r="C59">
        <f>A59+F51</f>
        <v>120.8</v>
      </c>
      <c r="D59">
        <f>A59+F51/2</f>
        <v>102.05</v>
      </c>
    </row>
    <row r="60" spans="1:7">
      <c r="C60">
        <f>C58+2*C59</f>
        <v>416.5</v>
      </c>
      <c r="D60">
        <f>D58+2*D59</f>
        <v>360.25</v>
      </c>
    </row>
  </sheetData>
  <hyperlinks>
    <hyperlink ref="E28" r:id="rId1" display="http://stores.homestead.com/DrainageSolutionsInc/-strse-1144/PVC-DWV-Cleanout-adapter/Detail.bok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Grace Mertz</dc:creator>
  <cp:lastModifiedBy>FRANK OWUSU-ADARKWA</cp:lastModifiedBy>
  <dcterms:created xsi:type="dcterms:W3CDTF">2012-04-24T18:09:20Z</dcterms:created>
  <dcterms:modified xsi:type="dcterms:W3CDTF">2012-05-15T12:08:59Z</dcterms:modified>
</cp:coreProperties>
</file>