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05" windowWidth="19440" windowHeight="8505" activeTab="1"/>
  </bookViews>
  <sheets>
    <sheet name="Honduras Student Trip Jan. 2011" sheetId="1" r:id="rId1"/>
    <sheet name="SpringSummer 2011" sheetId="2" r:id="rId2"/>
    <sheet name="CDC cost info" sheetId="3" r:id="rId3"/>
    <sheet name="Sheet2" sheetId="4" r:id="rId4"/>
  </sheets>
  <calcPr calcId="125725"/>
</workbook>
</file>

<file path=xl/calcChain.xml><?xml version="1.0" encoding="utf-8"?>
<calcChain xmlns="http://schemas.openxmlformats.org/spreadsheetml/2006/main">
  <c r="B15" i="3"/>
  <c r="G9"/>
  <c r="F9"/>
  <c r="B9"/>
  <c r="B10"/>
  <c r="B26"/>
  <c r="B25"/>
  <c r="F25" s="1"/>
  <c r="G25" s="1"/>
  <c r="F24"/>
  <c r="G24" s="1"/>
  <c r="B21"/>
  <c r="F21" s="1"/>
  <c r="G21" s="1"/>
  <c r="B16"/>
  <c r="F16" s="1"/>
  <c r="G16" s="1"/>
  <c r="B22"/>
  <c r="F22" s="1"/>
  <c r="G22" s="1"/>
  <c r="B20"/>
  <c r="F20" s="1"/>
  <c r="G20" s="1"/>
  <c r="B19"/>
  <c r="F19" s="1"/>
  <c r="G19" s="1"/>
  <c r="B18"/>
  <c r="F18" s="1"/>
  <c r="G18" s="1"/>
  <c r="B17"/>
  <c r="F15"/>
  <c r="G15" s="1"/>
  <c r="B11"/>
  <c r="F11" s="1"/>
  <c r="G11" s="1"/>
  <c r="B8"/>
  <c r="F8" s="1"/>
  <c r="G8" s="1"/>
  <c r="G29" l="1"/>
  <c r="F29"/>
</calcChain>
</file>

<file path=xl/sharedStrings.xml><?xml version="1.0" encoding="utf-8"?>
<sst xmlns="http://schemas.openxmlformats.org/spreadsheetml/2006/main" count="301" uniqueCount="223">
  <si>
    <t>Doser Parts for Team Honduras Trip 2011</t>
  </si>
  <si>
    <t>Item</t>
  </si>
  <si>
    <t>Quantity</t>
  </si>
  <si>
    <t>McMaster Part #</t>
  </si>
  <si>
    <t>Constant Head Tank</t>
  </si>
  <si>
    <t>42955T2</t>
  </si>
  <si>
    <t>CHT L bracket for bottom support</t>
  </si>
  <si>
    <t>15275A66</t>
  </si>
  <si>
    <t>Hose clamp for CHT support</t>
  </si>
  <si>
    <t>Lever Arm Bar</t>
  </si>
  <si>
    <t>6023K153</t>
  </si>
  <si>
    <t>For Alauca</t>
  </si>
  <si>
    <t>Through-wall barbed tube fitting</t>
  </si>
  <si>
    <t>5463K811</t>
  </si>
  <si>
    <t>Flexible flow control tube</t>
  </si>
  <si>
    <t>5233K52</t>
  </si>
  <si>
    <t>Slider Material</t>
  </si>
  <si>
    <t>N/A</t>
  </si>
  <si>
    <t>9001K61</t>
  </si>
  <si>
    <t>Orifice caps</t>
  </si>
  <si>
    <t>9171K241</t>
  </si>
  <si>
    <t>This is one we haven't ordered before. Same threads as the others, but from the autocad drawing it seems like it might have a flat end wall.</t>
  </si>
  <si>
    <t>Stopper screw</t>
  </si>
  <si>
    <t>Freefall tube mounting screw</t>
  </si>
  <si>
    <t>Stopper knob</t>
  </si>
  <si>
    <t>Freefall PVC (1/2")</t>
  </si>
  <si>
    <t>49035K83</t>
  </si>
  <si>
    <t>Freefall PVC cross tube (3/4")</t>
  </si>
  <si>
    <t>1 section</t>
  </si>
  <si>
    <t>48925K92</t>
  </si>
  <si>
    <t>Tool holder for flow control tube</t>
  </si>
  <si>
    <t>1171A68</t>
  </si>
  <si>
    <t>1171A69</t>
  </si>
  <si>
    <t>Orifice-to-tubing adapters</t>
  </si>
  <si>
    <t>2974K132</t>
  </si>
  <si>
    <t>3/8" flexible tubing: upstream of CHT</t>
  </si>
  <si>
    <t>Lever arm mount L bracket</t>
  </si>
  <si>
    <t>1556A54</t>
  </si>
  <si>
    <t>Threaded rods for lever arm mount</t>
  </si>
  <si>
    <t>97042A352</t>
  </si>
  <si>
    <t>Shaft collars for lever arm mount</t>
  </si>
  <si>
    <t>6432K14</t>
  </si>
  <si>
    <t>Wye fitting for 3/8" tubing</t>
  </si>
  <si>
    <t>53415K241</t>
  </si>
  <si>
    <t>Float valve</t>
  </si>
  <si>
    <t>Kerrick M052</t>
  </si>
  <si>
    <t>91165A880</t>
  </si>
  <si>
    <t>92210A010</t>
  </si>
  <si>
    <t>5362K34</t>
  </si>
  <si>
    <t>Carraige bolt</t>
  </si>
  <si>
    <t>93548A121</t>
  </si>
  <si>
    <t>For securing CHT support to plywood</t>
  </si>
  <si>
    <t>1/2" NPT to 3/8" barbed adapter</t>
  </si>
  <si>
    <t>For connections between ball valves and the 3/8" flexible tubing that goes to the CHT</t>
  </si>
  <si>
    <t>Ball valves</t>
  </si>
  <si>
    <t>4876K71</t>
  </si>
  <si>
    <t>5116K88</t>
  </si>
  <si>
    <t>Nuts for lever arm shaft mount</t>
  </si>
  <si>
    <t>93827A225</t>
  </si>
  <si>
    <t>Will fit the threaded rod listed above. Paul may already have this.</t>
  </si>
  <si>
    <t>1/2" threaded plug</t>
  </si>
  <si>
    <t>4596K73</t>
  </si>
  <si>
    <t>For eye bolt on top of the flow measurement column</t>
  </si>
  <si>
    <t>1/2" Socket-weld/NPT adapter</t>
  </si>
  <si>
    <t>4596K854</t>
  </si>
  <si>
    <t>For the connection between the pipe coming from the stock tank to the ball valve.</t>
  </si>
  <si>
    <t>4882K24</t>
  </si>
  <si>
    <t>1/2" PVC nipple</t>
  </si>
  <si>
    <t>For the connection between the flow measurement column and the ball valve</t>
  </si>
  <si>
    <t>For Agalteca 3-scale retrofit</t>
  </si>
  <si>
    <t xml:space="preserve">Tool holders: hang-ups + hold active ori. </t>
  </si>
  <si>
    <t>Do we have the small float part? I assume they don't need a new one at Agalteca?</t>
  </si>
  <si>
    <t>Already have enough of this in the lab somewhere? Clear isn't that expensive and allows visibility.</t>
  </si>
  <si>
    <t>Will 5/32" barbed fitting work for 1/8" tubing? We can't go up to 5/32" tubing (would be way too long) and there's no 1/8" barbed available.</t>
  </si>
  <si>
    <t>6ft? shortest avail.</t>
  </si>
  <si>
    <t>Is this flexible enough? Too flexible? Don't want stiffness of the tube to apply a force on the lever arm, but also don't want kinks or sharp bends. Bend radius and hardness scale seem like the relevant parameters.</t>
  </si>
  <si>
    <t>Koflo calibration column</t>
  </si>
  <si>
    <t>http://www.novatech-usa.com/Products/Pump-Calibration-Columns/250-ML-CC</t>
  </si>
  <si>
    <t>What hardware do we need for the pipe to rotate freely on it?</t>
  </si>
  <si>
    <t>5463K851</t>
  </si>
  <si>
    <t>For both Alauca (12 L/s linear) and Agalteca 3-scale retrofit (nonlinear)</t>
  </si>
  <si>
    <t>5233K65</t>
  </si>
  <si>
    <t>Might need quite a bit depending on arrangement of stock tank/flow measurement/CHT. Also needed for Agalteca orifice tubes.</t>
  </si>
  <si>
    <t>30ft?</t>
  </si>
  <si>
    <t xml:space="preserve">Spring/Summer 2011 </t>
  </si>
  <si>
    <t>Order Date</t>
  </si>
  <si>
    <t>McMaster Part Number</t>
  </si>
  <si>
    <t>Other new parts ordered</t>
  </si>
  <si>
    <t>Reducer</t>
  </si>
  <si>
    <t>6826K147</t>
  </si>
  <si>
    <t>Part</t>
  </si>
  <si>
    <t>5463K364</t>
  </si>
  <si>
    <t>Barbed fittings</t>
  </si>
  <si>
    <t>5116K82</t>
  </si>
  <si>
    <t>5463K821</t>
  </si>
  <si>
    <t>Drop tube barbed fittings</t>
  </si>
  <si>
    <t>Notes</t>
  </si>
  <si>
    <t>5463K243</t>
  </si>
  <si>
    <t>for Tube ID of 5/32''</t>
  </si>
  <si>
    <t>for Tube ID of 3/16''</t>
  </si>
  <si>
    <t>CHT barbed fittings</t>
  </si>
  <si>
    <t>early 2011</t>
  </si>
  <si>
    <t>Drop tube barbed fittings (incorrect)</t>
  </si>
  <si>
    <t>5116K86</t>
  </si>
  <si>
    <t>early June 2011</t>
  </si>
  <si>
    <t>ordered for Tube ID of 3/16'' but have incorrect NPT of 1/4''</t>
  </si>
  <si>
    <t>Screw for Reducer</t>
  </si>
  <si>
    <t>92196A282</t>
  </si>
  <si>
    <t>Stainless Steel pipe for insertion into SDT</t>
  </si>
  <si>
    <t>6100K192</t>
  </si>
  <si>
    <t>1/8'' ID small diameter tubing</t>
  </si>
  <si>
    <t>Epoxy 907 Adhesive System (2-part adhesive)</t>
  </si>
  <si>
    <t>Manufacturer: Miller-Stephenson; used for steel drop tube fittings</t>
  </si>
  <si>
    <t>this is the SDT we've been using all semester and the same stuff we left in Honduras in January (manufacturer: St Urbaine performance plastics (800) 798-1554;  27-Jun-11 - talked to Jim Harvey (East Region - St Urbaine) - he said tolerance on ID is +- 0.005 in</t>
  </si>
  <si>
    <t>borrowed from Cameron (6/21/11)</t>
  </si>
  <si>
    <t>Note from Matt: I think this might be a mistake… I think the one we had might be 9001K32</t>
  </si>
  <si>
    <t>slider material</t>
  </si>
  <si>
    <t>9001K32</t>
  </si>
  <si>
    <t>potential "aluminum clevis" material</t>
  </si>
  <si>
    <t>9001K21</t>
  </si>
  <si>
    <t>Float-attachment system items</t>
  </si>
  <si>
    <t>Aluminum U-channel</t>
  </si>
  <si>
    <t>have this</t>
  </si>
  <si>
    <t>1 box of 1/2'' 10-32 screws</t>
  </si>
  <si>
    <t>for stopper and clevis screws</t>
  </si>
  <si>
    <t>red knob for stopper screw</t>
  </si>
  <si>
    <t>Paul has this</t>
  </si>
  <si>
    <t>92210A302</t>
  </si>
  <si>
    <t>Flow Controller items</t>
  </si>
  <si>
    <t>Lever arm bar</t>
  </si>
  <si>
    <t>screws (we've been using 10-32 threads)</t>
  </si>
  <si>
    <t>Paul has these</t>
  </si>
  <si>
    <t>small diameter tubing</t>
  </si>
  <si>
    <t>this is 8'… do we have some of this already?</t>
  </si>
  <si>
    <t>drop tube (1/2'' clear PVC)</t>
  </si>
  <si>
    <t>mounting-to-wall pieces for lever arm</t>
  </si>
  <si>
    <t>must be space for the slider along the lever arm</t>
  </si>
  <si>
    <t>1 nut</t>
  </si>
  <si>
    <t>3/16'' drop tube barbed fittings</t>
  </si>
  <si>
    <t>we have plenty in the lab</t>
  </si>
  <si>
    <t>3/16'' CHT barbed fittigns</t>
  </si>
  <si>
    <t>have these in lab</t>
  </si>
  <si>
    <t>for use between the drop tube and the slider; we have these in lab</t>
  </si>
  <si>
    <t>1 for stopper, 1 to hang drop tube; have these in lab/shop</t>
  </si>
  <si>
    <t>constant head tank</t>
  </si>
  <si>
    <t>same one used in lab/same one we brought to Honduras in January; but do we use a jar for the FC CHT?</t>
  </si>
  <si>
    <t>1 turnbuckle</t>
  </si>
  <si>
    <t>90545A111</t>
  </si>
  <si>
    <t>3' (we can buy only 1 ft of this if we want: 6023K151)</t>
  </si>
  <si>
    <t>PVC tubing</t>
  </si>
  <si>
    <t>to build trough along wall for small diameter tubing</t>
  </si>
  <si>
    <t>Tee items</t>
  </si>
  <si>
    <t>1/2'' tee</t>
  </si>
  <si>
    <t>9161K31</t>
  </si>
  <si>
    <t>1/2'' cap</t>
  </si>
  <si>
    <t>9161K153</t>
  </si>
  <si>
    <t>need 2 per tee</t>
  </si>
  <si>
    <t>have these in lab; black ones of these are: 5463K355</t>
  </si>
  <si>
    <t>heavier duty of everything</t>
  </si>
  <si>
    <t>heavier sliders</t>
  </si>
  <si>
    <t>correct U-channel for float</t>
  </si>
  <si>
    <t>more tees and caps</t>
  </si>
  <si>
    <t>counter-weight block or 5x5x5 piece</t>
  </si>
  <si>
    <t>Heavy-duty slider</t>
  </si>
  <si>
    <t>Float attachment pieces (incl. correct U-channel)</t>
  </si>
  <si>
    <t>Heavy-duty lever arm</t>
  </si>
  <si>
    <t>N/A on McMaster</t>
  </si>
  <si>
    <t>9001K67</t>
  </si>
  <si>
    <t>3/16'' thickness lever arm</t>
  </si>
  <si>
    <t>6023K163</t>
  </si>
  <si>
    <t>1/4'' thickness lever arm</t>
  </si>
  <si>
    <t>6023K173</t>
  </si>
  <si>
    <t>Last updated: 26 July 2011</t>
  </si>
  <si>
    <t>3/16'' CHT barbed fittings</t>
  </si>
  <si>
    <t>CHT barbed fittings for Tube ID of 3/16''</t>
  </si>
  <si>
    <t>these come in packs of 10</t>
  </si>
  <si>
    <t>1/8'' ID clear flexible tubing</t>
  </si>
  <si>
    <t>order this by the foot</t>
  </si>
  <si>
    <t>Drop tube barbed fittings for Tube ID of 3/16''</t>
  </si>
  <si>
    <t>Total Cost (USD)</t>
  </si>
  <si>
    <t>Unit Cost (USD)</t>
  </si>
  <si>
    <t>$0.12/ft (if under 100 ft)</t>
  </si>
  <si>
    <t>1/2'' clear PVC tubing for drop tube</t>
  </si>
  <si>
    <t>$12.53/8 feet</t>
  </si>
  <si>
    <t>to use 1 for float attachment slider &amp; 1 for drop tube slider; we get these from Paul Charles</t>
  </si>
  <si>
    <t>for use between the drop tube and the slider</t>
  </si>
  <si>
    <t>A 10-32 thread nut</t>
  </si>
  <si>
    <t>92185A994</t>
  </si>
  <si>
    <t>1-1/2'' 10-32 thread screw for drop tube</t>
  </si>
  <si>
    <t>$5.90/pack of 10 screws</t>
  </si>
  <si>
    <t>92185A988</t>
  </si>
  <si>
    <t>3/8'' 10-32 thread screw for stopper</t>
  </si>
  <si>
    <t>to connect the drop tube to the slider and for stopper screw for float attachment; come in packs of 10</t>
  </si>
  <si>
    <t>for the stopper screw on the drop tube's slider (must be shorter so doesn't interfere w/drop tube); come in packs of 25</t>
  </si>
  <si>
    <t>$3.94/pack of 25 screws</t>
  </si>
  <si>
    <t>Aluminum U-channel for slider</t>
  </si>
  <si>
    <t>comes as an 8' piece</t>
  </si>
  <si>
    <t>Lever arm</t>
  </si>
  <si>
    <t>36'' piece</t>
  </si>
  <si>
    <t>to use for drop tube slider &amp; float attachment slider; comes as an 8' piece</t>
  </si>
  <si>
    <t>Aluminum U-channel for float attachment</t>
  </si>
  <si>
    <t>3/4'' 10-32 thread screws</t>
  </si>
  <si>
    <t>92185A991</t>
  </si>
  <si>
    <t>to attach U-channel to slider for the float attachment; come in packs of 25</t>
  </si>
  <si>
    <t>turnbuckle</t>
  </si>
  <si>
    <t>to attach float's chain to the aluminum U-channel</t>
  </si>
  <si>
    <t>O-rings for CHT barbed fittings</t>
  </si>
  <si>
    <t>CDC Cost Information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</si>
  <si>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Parts needed upstream of the constant head tank do not appear on this list</t>
    </r>
  </si>
  <si>
    <t>add in counterweight parts</t>
  </si>
  <si>
    <t>add parts that are attached to bottom of drop tube</t>
  </si>
  <si>
    <t>come as an 8' piece of tubing; assume drop tubes in plants are roughly 1.5 ft in length</t>
  </si>
  <si>
    <t>Total Cost to build # of CDCs specified above</t>
  </si>
  <si>
    <t>Pieces to mount lever arm &amp; trough to wall/side of tank</t>
  </si>
  <si>
    <t>^ total cost to order all parts necessary (you will end up with many extra parts, as many of the parts are bought in large quantities)</t>
  </si>
  <si>
    <t>^ this is the total dollar value of the quantity of the parts that will be actually used to fabricate the given number of CDC systems</t>
  </si>
  <si>
    <t>Float Valve</t>
  </si>
  <si>
    <t>Kerick M052</t>
  </si>
  <si>
    <t>1/2'' MIP, 0.093'' diameter orifice</t>
  </si>
  <si>
    <t>Insert number of CDC systems to build:</t>
  </si>
  <si>
    <t>Insert number of small diameter tubes per CDC system:</t>
  </si>
  <si>
    <t>for Tube ID of 1/8'' (these are the ones we brought to Honduras in January)</t>
  </si>
  <si>
    <t>for Tube ID of 5/32'' (these are the ones we brought to Honduras in January)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</si>
</sst>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8" formatCode="&quot;$&quot;#,##0.00_);[Red]\(&quot;$&quot;#,##0.00\)"/>
  </numFmts>
  <fonts count="23">
    <font>
      <sz val="11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333333"/>
      <name val="Arial"/>
      <family val="2"/>
    </font>
    <font>
      <sz val="12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6" fillId="0" borderId="0" xfId="0" applyFont="1"/>
    <xf numFmtId="0" fontId="5" fillId="0" borderId="0" xfId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/>
    <xf numFmtId="0" fontId="10" fillId="0" borderId="0" xfId="1" applyFont="1"/>
    <xf numFmtId="0" fontId="9" fillId="2" borderId="0" xfId="2"/>
    <xf numFmtId="0" fontId="11" fillId="3" borderId="0" xfId="3"/>
    <xf numFmtId="0" fontId="13" fillId="0" borderId="0" xfId="0" applyFont="1"/>
    <xf numFmtId="0" fontId="14" fillId="0" borderId="0" xfId="0" applyFont="1"/>
    <xf numFmtId="0" fontId="12" fillId="4" borderId="0" xfId="4"/>
    <xf numFmtId="0" fontId="15" fillId="3" borderId="0" xfId="3" applyFont="1"/>
    <xf numFmtId="0" fontId="16" fillId="0" borderId="0" xfId="0" applyFont="1"/>
    <xf numFmtId="15" fontId="0" fillId="0" borderId="0" xfId="0" applyNumberFormat="1"/>
    <xf numFmtId="0" fontId="17" fillId="0" borderId="0" xfId="0" applyFont="1"/>
    <xf numFmtId="0" fontId="0" fillId="0" borderId="0" xfId="0" applyFont="1"/>
    <xf numFmtId="0" fontId="9" fillId="5" borderId="0" xfId="2" applyFill="1"/>
    <xf numFmtId="0" fontId="12" fillId="6" borderId="0" xfId="4" applyFont="1" applyFill="1"/>
    <xf numFmtId="0" fontId="18" fillId="0" borderId="0" xfId="0" applyFont="1"/>
    <xf numFmtId="0" fontId="19" fillId="0" borderId="0" xfId="0" applyFont="1"/>
    <xf numFmtId="0" fontId="0" fillId="7" borderId="0" xfId="0" applyFill="1"/>
    <xf numFmtId="0" fontId="19" fillId="7" borderId="0" xfId="0" applyFont="1" applyFill="1"/>
    <xf numFmtId="0" fontId="17" fillId="7" borderId="0" xfId="0" applyFont="1" applyFill="1"/>
    <xf numFmtId="14" fontId="20" fillId="0" borderId="0" xfId="0" applyNumberFormat="1" applyFont="1" applyAlignment="1">
      <alignment horizontal="left"/>
    </xf>
    <xf numFmtId="8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1" fillId="0" borderId="0" xfId="0" applyFont="1"/>
    <xf numFmtId="0" fontId="0" fillId="0" borderId="0" xfId="0" applyAlignment="1">
      <alignment horizontal="center"/>
    </xf>
    <xf numFmtId="0" fontId="22" fillId="0" borderId="0" xfId="0" applyFont="1"/>
    <xf numFmtId="2" fontId="0" fillId="0" borderId="0" xfId="0" applyNumberFormat="1"/>
    <xf numFmtId="2" fontId="16" fillId="0" borderId="0" xfId="0" applyNumberFormat="1" applyFont="1"/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 applyAlignment="1">
      <alignment horizontal="center" wrapText="1"/>
    </xf>
  </cellXfs>
  <cellStyles count="5">
    <cellStyle name="Bad" xfId="3" builtinId="27"/>
    <cellStyle name="Good" xfId="2" builtinId="26"/>
    <cellStyle name="Hyperlink" xfId="1" builtinId="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itm/find.ASP?tab=find&amp;context=psrchDtlLink&amp;fasttrack=False&amp;searchstring=5463K851" TargetMode="External"/><Relationship Id="rId3" Type="http://schemas.openxmlformats.org/officeDocument/2006/relationships/hyperlink" Target="http://www.mcmaster.com/itm/find.ASP?tab=find&amp;context=psrchDtlLink&amp;fasttrack=False&amp;searchstring=5233K52" TargetMode="External"/><Relationship Id="rId7" Type="http://schemas.openxmlformats.org/officeDocument/2006/relationships/hyperlink" Target="http://www.novatech-usa.com/Products/Pump-Calibration-Columns/250-ML-CC" TargetMode="External"/><Relationship Id="rId2" Type="http://schemas.openxmlformats.org/officeDocument/2006/relationships/hyperlink" Target="http://www.mcmaster.com/itm/find.ASP?tab=find&amp;context=psrchDtlLink&amp;fasttrack=False&amp;searchstring=5463K811" TargetMode="External"/><Relationship Id="rId1" Type="http://schemas.openxmlformats.org/officeDocument/2006/relationships/hyperlink" Target="http://www.mcmaster.com/itm/find.ASP?tab=find&amp;context=psrchDtlLink&amp;fasttrack=False&amp;searchstring=6023K153" TargetMode="External"/><Relationship Id="rId6" Type="http://schemas.openxmlformats.org/officeDocument/2006/relationships/hyperlink" Target="http://www.mcmaster.com/" TargetMode="External"/><Relationship Id="rId5" Type="http://schemas.openxmlformats.org/officeDocument/2006/relationships/hyperlink" Target="http://www.mcmaster.com/" TargetMode="External"/><Relationship Id="rId4" Type="http://schemas.openxmlformats.org/officeDocument/2006/relationships/hyperlink" Target="http://www.mcmaster.com/itm/find.ASP?tab=find&amp;context=psrchDtlLink&amp;fasttrack=False&amp;searchstring=9171K241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sheetFormatPr defaultRowHeight="15"/>
  <cols>
    <col min="1" max="1" width="36.42578125" customWidth="1"/>
    <col min="2" max="2" width="14.140625" customWidth="1"/>
    <col min="3" max="3" width="29.7109375" customWidth="1"/>
  </cols>
  <sheetData>
    <row r="1" spans="1:10" ht="27">
      <c r="A1" s="1" t="s">
        <v>0</v>
      </c>
    </row>
    <row r="3" spans="1:10" ht="18.75">
      <c r="A3" s="3" t="s">
        <v>80</v>
      </c>
      <c r="B3" s="4"/>
      <c r="C3" s="4"/>
    </row>
    <row r="4" spans="1:10" ht="18.75">
      <c r="A4" s="2" t="s">
        <v>1</v>
      </c>
      <c r="B4" s="2" t="s">
        <v>2</v>
      </c>
      <c r="C4" s="2" t="s">
        <v>3</v>
      </c>
    </row>
    <row r="5" spans="1:10">
      <c r="A5" t="s">
        <v>4</v>
      </c>
      <c r="B5">
        <v>2</v>
      </c>
      <c r="C5" t="s">
        <v>5</v>
      </c>
    </row>
    <row r="6" spans="1:10">
      <c r="A6" t="s">
        <v>6</v>
      </c>
      <c r="B6">
        <v>2</v>
      </c>
      <c r="C6" t="s">
        <v>7</v>
      </c>
    </row>
    <row r="7" spans="1:10">
      <c r="A7" t="s">
        <v>8</v>
      </c>
      <c r="B7">
        <v>2</v>
      </c>
      <c r="C7" t="s">
        <v>48</v>
      </c>
    </row>
    <row r="8" spans="1:10">
      <c r="A8" t="s">
        <v>9</v>
      </c>
      <c r="B8">
        <v>2</v>
      </c>
      <c r="C8" s="5" t="s">
        <v>10</v>
      </c>
    </row>
    <row r="9" spans="1:10" s="11" customFormat="1">
      <c r="A9" s="11" t="s">
        <v>16</v>
      </c>
      <c r="B9" s="11" t="s">
        <v>17</v>
      </c>
      <c r="C9" s="11" t="s">
        <v>18</v>
      </c>
      <c r="D9" s="11" t="s">
        <v>115</v>
      </c>
    </row>
    <row r="10" spans="1:10" s="15" customFormat="1">
      <c r="A10" s="22" t="s">
        <v>22</v>
      </c>
      <c r="B10" s="22">
        <v>2</v>
      </c>
      <c r="C10" s="22" t="s">
        <v>47</v>
      </c>
    </row>
    <row r="11" spans="1:10">
      <c r="A11" s="22" t="s">
        <v>23</v>
      </c>
      <c r="B11" s="22">
        <v>2</v>
      </c>
      <c r="C11" s="22" t="s">
        <v>47</v>
      </c>
      <c r="D11" s="12" t="s">
        <v>78</v>
      </c>
      <c r="E11" s="12"/>
      <c r="F11" s="12"/>
      <c r="G11" s="12"/>
      <c r="H11" s="12"/>
      <c r="I11" s="12"/>
      <c r="J11" s="12"/>
    </row>
    <row r="12" spans="1:10" s="15" customFormat="1">
      <c r="A12" s="22" t="s">
        <v>24</v>
      </c>
      <c r="B12" s="22">
        <v>2</v>
      </c>
      <c r="C12" s="22" t="s">
        <v>46</v>
      </c>
    </row>
    <row r="13" spans="1:10" s="15" customFormat="1">
      <c r="A13" s="15" t="s">
        <v>25</v>
      </c>
      <c r="B13" s="15" t="s">
        <v>28</v>
      </c>
      <c r="C13" s="15" t="s">
        <v>26</v>
      </c>
      <c r="D13" s="15" t="s">
        <v>72</v>
      </c>
    </row>
    <row r="14" spans="1:10" s="15" customFormat="1">
      <c r="A14" s="15" t="s">
        <v>27</v>
      </c>
      <c r="B14" s="15" t="s">
        <v>28</v>
      </c>
      <c r="C14" s="15" t="s">
        <v>29</v>
      </c>
    </row>
    <row r="15" spans="1:10">
      <c r="A15" t="s">
        <v>35</v>
      </c>
      <c r="B15" t="s">
        <v>83</v>
      </c>
      <c r="C15" t="s">
        <v>81</v>
      </c>
      <c r="D15" t="s">
        <v>82</v>
      </c>
    </row>
    <row r="16" spans="1:10" ht="15.75">
      <c r="A16" t="s">
        <v>36</v>
      </c>
      <c r="B16">
        <v>2</v>
      </c>
      <c r="C16" s="9" t="s">
        <v>37</v>
      </c>
    </row>
    <row r="17" spans="1:4">
      <c r="A17" t="s">
        <v>38</v>
      </c>
      <c r="B17">
        <v>2</v>
      </c>
      <c r="C17" s="6" t="s">
        <v>39</v>
      </c>
    </row>
    <row r="18" spans="1:4">
      <c r="A18" t="s">
        <v>40</v>
      </c>
      <c r="B18">
        <v>4</v>
      </c>
      <c r="C18" s="6" t="s">
        <v>41</v>
      </c>
    </row>
    <row r="19" spans="1:4" s="11" customFormat="1">
      <c r="A19" s="11" t="s">
        <v>42</v>
      </c>
      <c r="B19" s="11">
        <v>2</v>
      </c>
      <c r="C19" s="11" t="s">
        <v>43</v>
      </c>
    </row>
    <row r="20" spans="1:4" s="15" customFormat="1">
      <c r="A20" s="15" t="s">
        <v>49</v>
      </c>
      <c r="B20" s="15">
        <v>2</v>
      </c>
      <c r="C20" s="15" t="s">
        <v>50</v>
      </c>
      <c r="D20" s="15" t="s">
        <v>51</v>
      </c>
    </row>
    <row r="21" spans="1:4" s="11" customFormat="1">
      <c r="A21" s="11" t="s">
        <v>52</v>
      </c>
      <c r="B21" s="11">
        <v>4</v>
      </c>
      <c r="C21" s="11" t="s">
        <v>56</v>
      </c>
      <c r="D21" s="11" t="s">
        <v>53</v>
      </c>
    </row>
    <row r="22" spans="1:4">
      <c r="A22" t="s">
        <v>54</v>
      </c>
      <c r="B22">
        <v>4</v>
      </c>
      <c r="C22" t="s">
        <v>55</v>
      </c>
    </row>
    <row r="23" spans="1:4" s="15" customFormat="1">
      <c r="A23" s="15" t="s">
        <v>57</v>
      </c>
      <c r="B23" s="15">
        <v>4</v>
      </c>
      <c r="C23" s="15" t="s">
        <v>58</v>
      </c>
      <c r="D23" s="15" t="s">
        <v>59</v>
      </c>
    </row>
    <row r="24" spans="1:4">
      <c r="A24" t="s">
        <v>60</v>
      </c>
      <c r="B24">
        <v>2</v>
      </c>
      <c r="C24" t="s">
        <v>61</v>
      </c>
      <c r="D24" t="s">
        <v>62</v>
      </c>
    </row>
    <row r="25" spans="1:4" ht="15.75">
      <c r="A25" t="s">
        <v>63</v>
      </c>
      <c r="B25">
        <v>2</v>
      </c>
      <c r="C25" s="13" t="s">
        <v>64</v>
      </c>
      <c r="D25" t="s">
        <v>65</v>
      </c>
    </row>
    <row r="26" spans="1:4">
      <c r="A26" t="s">
        <v>67</v>
      </c>
      <c r="B26">
        <v>2</v>
      </c>
      <c r="C26" s="14" t="s">
        <v>66</v>
      </c>
      <c r="D26" t="s">
        <v>68</v>
      </c>
    </row>
    <row r="27" spans="1:4">
      <c r="A27" t="s">
        <v>76</v>
      </c>
      <c r="B27">
        <v>2</v>
      </c>
      <c r="C27" s="5" t="s">
        <v>77</v>
      </c>
    </row>
    <row r="33" spans="1:11" ht="18.75">
      <c r="A33" s="3" t="s">
        <v>11</v>
      </c>
    </row>
    <row r="34" spans="1:11" ht="18.75">
      <c r="A34" s="2" t="s">
        <v>1</v>
      </c>
      <c r="B34" s="2" t="s">
        <v>2</v>
      </c>
      <c r="C34" s="2" t="s">
        <v>3</v>
      </c>
    </row>
    <row r="35" spans="1:11" s="12" customFormat="1">
      <c r="A35" s="12" t="s">
        <v>12</v>
      </c>
      <c r="B35" s="12">
        <v>1</v>
      </c>
      <c r="C35" s="12" t="s">
        <v>13</v>
      </c>
      <c r="D35" s="12" t="s">
        <v>73</v>
      </c>
    </row>
    <row r="36" spans="1:11" s="12" customFormat="1">
      <c r="A36" s="12" t="s">
        <v>14</v>
      </c>
      <c r="B36" s="16" t="s">
        <v>74</v>
      </c>
      <c r="C36" s="12" t="s">
        <v>15</v>
      </c>
      <c r="D36" s="12" t="s">
        <v>75</v>
      </c>
    </row>
    <row r="37" spans="1:11">
      <c r="A37" t="s">
        <v>30</v>
      </c>
      <c r="B37">
        <v>1</v>
      </c>
      <c r="C37" s="7" t="s">
        <v>31</v>
      </c>
      <c r="D37" s="8"/>
    </row>
    <row r="38" spans="1:11">
      <c r="A38" t="s">
        <v>44</v>
      </c>
      <c r="B38">
        <v>1</v>
      </c>
      <c r="C38" s="10" t="s">
        <v>45</v>
      </c>
      <c r="D38" s="12" t="s">
        <v>71</v>
      </c>
      <c r="E38" s="12"/>
      <c r="F38" s="12"/>
      <c r="G38" s="12"/>
      <c r="H38" s="12"/>
      <c r="I38" s="12"/>
      <c r="J38" s="12"/>
      <c r="K38" s="12"/>
    </row>
    <row r="42" spans="1:11" ht="18.75">
      <c r="A42" s="3" t="s">
        <v>69</v>
      </c>
    </row>
    <row r="43" spans="1:11" ht="18.75">
      <c r="A43" s="2" t="s">
        <v>1</v>
      </c>
      <c r="B43" s="2" t="s">
        <v>2</v>
      </c>
      <c r="C43" s="2" t="s">
        <v>3</v>
      </c>
    </row>
    <row r="44" spans="1:11">
      <c r="A44" t="s">
        <v>19</v>
      </c>
      <c r="B44">
        <v>3</v>
      </c>
      <c r="C44" s="5" t="s">
        <v>20</v>
      </c>
      <c r="D44" t="s">
        <v>21</v>
      </c>
    </row>
    <row r="45" spans="1:11">
      <c r="A45" t="s">
        <v>70</v>
      </c>
      <c r="B45">
        <v>4</v>
      </c>
      <c r="C45" s="7" t="s">
        <v>32</v>
      </c>
      <c r="D45" s="8"/>
    </row>
    <row r="46" spans="1:11" s="11" customFormat="1">
      <c r="A46" s="21" t="s">
        <v>33</v>
      </c>
      <c r="B46" s="21">
        <v>3</v>
      </c>
      <c r="C46" s="21" t="s">
        <v>34</v>
      </c>
    </row>
    <row r="47" spans="1:11" s="11" customFormat="1">
      <c r="A47" s="11" t="s">
        <v>12</v>
      </c>
      <c r="B47" s="11">
        <v>3</v>
      </c>
      <c r="C47" s="11" t="s">
        <v>79</v>
      </c>
    </row>
  </sheetData>
  <hyperlinks>
    <hyperlink ref="C8" r:id="rId1" display="http://www.mcmaster.com/itm/find.ASP?tab=find&amp;context=psrchDtlLink&amp;fasttrack=False&amp;searchstring=6023K153"/>
    <hyperlink ref="C35" r:id="rId2" display="http://www.mcmaster.com/itm/find.ASP?tab=find&amp;context=psrchDtlLink&amp;fasttrack=False&amp;searchstring=5463K811"/>
    <hyperlink ref="C36" r:id="rId3" display="http://www.mcmaster.com/itm/find.ASP?tab=find&amp;context=psrchDtlLink&amp;fasttrack=False&amp;searchstring=5233K52"/>
    <hyperlink ref="C44" r:id="rId4" display="http://www.mcmaster.com/itm/find.ASP?tab=find&amp;context=psrchDtlLink&amp;fasttrack=False&amp;searchstring=9171K241"/>
    <hyperlink ref="C37" r:id="rId5" location="1171A68" tooltip="Add this product to your current order." display="http://www.mcmaster.com/ - 1171A68"/>
    <hyperlink ref="C45" r:id="rId6" location="1171A69" tooltip="Add this product to your current order." display="http://www.mcmaster.com/ - 1171A69"/>
    <hyperlink ref="C27" r:id="rId7"/>
    <hyperlink ref="C47" r:id="rId8" display="http://www.mcmaster.com/itm/find.ASP?tab=find&amp;context=psrchDtlLink&amp;fasttrack=False&amp;searchstring=5463K851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A21" sqref="A21"/>
    </sheetView>
  </sheetViews>
  <sheetFormatPr defaultRowHeight="15"/>
  <cols>
    <col min="1" max="1" width="46.28515625" customWidth="1"/>
    <col min="2" max="2" width="23.42578125" customWidth="1"/>
    <col min="3" max="3" width="14.42578125" customWidth="1"/>
    <col min="4" max="4" width="219" customWidth="1"/>
  </cols>
  <sheetData>
    <row r="1" spans="1:4">
      <c r="A1" s="17" t="s">
        <v>84</v>
      </c>
    </row>
    <row r="2" spans="1:4">
      <c r="A2" s="17"/>
    </row>
    <row r="3" spans="1:4">
      <c r="A3" s="17" t="s">
        <v>92</v>
      </c>
    </row>
    <row r="4" spans="1:4">
      <c r="A4" s="17" t="s">
        <v>90</v>
      </c>
      <c r="B4" s="17" t="s">
        <v>86</v>
      </c>
      <c r="C4" s="17" t="s">
        <v>85</v>
      </c>
      <c r="D4" s="17" t="s">
        <v>96</v>
      </c>
    </row>
    <row r="5" spans="1:4">
      <c r="A5" s="20" t="s">
        <v>95</v>
      </c>
      <c r="B5" t="s">
        <v>97</v>
      </c>
      <c r="C5" t="s">
        <v>101</v>
      </c>
      <c r="D5" t="s">
        <v>221</v>
      </c>
    </row>
    <row r="6" spans="1:4">
      <c r="A6" s="20" t="s">
        <v>100</v>
      </c>
      <c r="B6" t="s">
        <v>13</v>
      </c>
      <c r="C6" t="s">
        <v>101</v>
      </c>
      <c r="D6" t="s">
        <v>222</v>
      </c>
    </row>
    <row r="7" spans="1:4">
      <c r="A7" t="s">
        <v>95</v>
      </c>
      <c r="B7" s="19" t="s">
        <v>91</v>
      </c>
      <c r="C7" s="18">
        <v>40658</v>
      </c>
      <c r="D7" t="s">
        <v>98</v>
      </c>
    </row>
    <row r="8" spans="1:4">
      <c r="A8" t="s">
        <v>102</v>
      </c>
      <c r="B8" s="19" t="s">
        <v>103</v>
      </c>
      <c r="C8" s="18" t="s">
        <v>104</v>
      </c>
      <c r="D8" t="s">
        <v>105</v>
      </c>
    </row>
    <row r="9" spans="1:4">
      <c r="A9" t="s">
        <v>95</v>
      </c>
      <c r="B9" s="19" t="s">
        <v>93</v>
      </c>
      <c r="C9" s="18">
        <v>40700</v>
      </c>
      <c r="D9" t="s">
        <v>99</v>
      </c>
    </row>
    <row r="10" spans="1:4">
      <c r="A10" t="s">
        <v>100</v>
      </c>
      <c r="B10" s="19" t="s">
        <v>94</v>
      </c>
      <c r="C10" s="18">
        <v>40700</v>
      </c>
      <c r="D10" t="s">
        <v>99</v>
      </c>
    </row>
    <row r="11" spans="1:4">
      <c r="A11" s="20"/>
      <c r="B11" s="19"/>
      <c r="C11" s="18"/>
    </row>
    <row r="12" spans="1:4">
      <c r="A12" s="20"/>
    </row>
    <row r="13" spans="1:4">
      <c r="A13" s="20"/>
    </row>
    <row r="14" spans="1:4">
      <c r="A14" s="17" t="s">
        <v>87</v>
      </c>
    </row>
    <row r="15" spans="1:4">
      <c r="A15" s="17" t="s">
        <v>90</v>
      </c>
      <c r="B15" s="17" t="s">
        <v>86</v>
      </c>
      <c r="C15" s="17" t="s">
        <v>85</v>
      </c>
      <c r="D15" s="17" t="s">
        <v>96</v>
      </c>
    </row>
    <row r="16" spans="1:4">
      <c r="A16" t="s">
        <v>88</v>
      </c>
      <c r="B16" t="s">
        <v>89</v>
      </c>
      <c r="C16" s="18">
        <v>40658</v>
      </c>
    </row>
    <row r="17" spans="1:4">
      <c r="A17" t="s">
        <v>106</v>
      </c>
      <c r="B17" s="19" t="s">
        <v>107</v>
      </c>
      <c r="C17" s="18">
        <v>40665</v>
      </c>
    </row>
    <row r="18" spans="1:4">
      <c r="A18" t="s">
        <v>108</v>
      </c>
      <c r="B18" t="s">
        <v>109</v>
      </c>
      <c r="C18" s="18">
        <v>40701</v>
      </c>
    </row>
    <row r="19" spans="1:4">
      <c r="A19" t="s">
        <v>110</v>
      </c>
      <c r="B19" t="s">
        <v>15</v>
      </c>
      <c r="C19" s="18">
        <v>40584</v>
      </c>
      <c r="D19" t="s">
        <v>113</v>
      </c>
    </row>
    <row r="20" spans="1:4">
      <c r="A20" t="s">
        <v>111</v>
      </c>
      <c r="C20" t="s">
        <v>114</v>
      </c>
      <c r="D20" t="s">
        <v>112</v>
      </c>
    </row>
    <row r="21" spans="1:4">
      <c r="A21" s="18" t="s">
        <v>116</v>
      </c>
      <c r="B21" t="s">
        <v>117</v>
      </c>
    </row>
    <row r="22" spans="1:4">
      <c r="A22" t="s">
        <v>118</v>
      </c>
      <c r="B22" t="s">
        <v>119</v>
      </c>
    </row>
    <row r="25" spans="1:4">
      <c r="A25" s="17" t="s">
        <v>120</v>
      </c>
      <c r="B25" s="17" t="s">
        <v>86</v>
      </c>
    </row>
    <row r="26" spans="1:4">
      <c r="A26" s="23" t="s">
        <v>116</v>
      </c>
      <c r="B26" s="23" t="s">
        <v>117</v>
      </c>
      <c r="C26" s="23" t="s">
        <v>122</v>
      </c>
    </row>
    <row r="27" spans="1:4">
      <c r="A27" t="s">
        <v>121</v>
      </c>
      <c r="B27" t="s">
        <v>167</v>
      </c>
      <c r="C27" s="24"/>
    </row>
    <row r="28" spans="1:4">
      <c r="A28" s="23" t="s">
        <v>125</v>
      </c>
      <c r="B28" s="23"/>
      <c r="C28" s="23" t="s">
        <v>126</v>
      </c>
    </row>
    <row r="29" spans="1:4">
      <c r="A29" t="s">
        <v>123</v>
      </c>
      <c r="B29" t="s">
        <v>127</v>
      </c>
      <c r="C29" t="s">
        <v>124</v>
      </c>
    </row>
    <row r="30" spans="1:4">
      <c r="A30" t="s">
        <v>146</v>
      </c>
      <c r="C30" s="23" t="s">
        <v>126</v>
      </c>
    </row>
    <row r="32" spans="1:4">
      <c r="A32" s="17" t="s">
        <v>128</v>
      </c>
    </row>
    <row r="33" spans="1:3">
      <c r="A33" t="s">
        <v>135</v>
      </c>
      <c r="C33" t="s">
        <v>136</v>
      </c>
    </row>
    <row r="34" spans="1:3">
      <c r="A34" t="s">
        <v>129</v>
      </c>
      <c r="B34" t="s">
        <v>10</v>
      </c>
      <c r="C34" t="s">
        <v>148</v>
      </c>
    </row>
    <row r="35" spans="1:3">
      <c r="A35" s="23" t="s">
        <v>116</v>
      </c>
      <c r="B35" s="23" t="s">
        <v>117</v>
      </c>
      <c r="C35" s="23" t="s">
        <v>122</v>
      </c>
    </row>
    <row r="36" spans="1:3">
      <c r="A36" t="s">
        <v>130</v>
      </c>
      <c r="C36" t="s">
        <v>143</v>
      </c>
    </row>
    <row r="37" spans="1:3">
      <c r="A37" t="s">
        <v>137</v>
      </c>
      <c r="B37" t="s">
        <v>147</v>
      </c>
      <c r="C37" t="s">
        <v>142</v>
      </c>
    </row>
    <row r="38" spans="1:3">
      <c r="A38" t="s">
        <v>125</v>
      </c>
      <c r="C38" t="s">
        <v>131</v>
      </c>
    </row>
    <row r="39" spans="1:3">
      <c r="A39" t="s">
        <v>134</v>
      </c>
      <c r="B39" s="19" t="s">
        <v>26</v>
      </c>
      <c r="C39" t="s">
        <v>133</v>
      </c>
    </row>
    <row r="40" spans="1:3">
      <c r="A40" t="s">
        <v>138</v>
      </c>
      <c r="B40" t="s">
        <v>93</v>
      </c>
      <c r="C40" t="s">
        <v>157</v>
      </c>
    </row>
    <row r="41" spans="1:3">
      <c r="A41" t="s">
        <v>132</v>
      </c>
      <c r="B41" t="s">
        <v>15</v>
      </c>
      <c r="C41" t="s">
        <v>139</v>
      </c>
    </row>
    <row r="42" spans="1:3">
      <c r="A42" t="s">
        <v>149</v>
      </c>
      <c r="C42" t="s">
        <v>150</v>
      </c>
    </row>
    <row r="43" spans="1:3">
      <c r="A43" t="s">
        <v>173</v>
      </c>
      <c r="B43" t="s">
        <v>94</v>
      </c>
      <c r="C43" t="s">
        <v>141</v>
      </c>
    </row>
    <row r="44" spans="1:3">
      <c r="A44" t="s">
        <v>144</v>
      </c>
      <c r="B44" t="s">
        <v>5</v>
      </c>
      <c r="C44" t="s">
        <v>145</v>
      </c>
    </row>
    <row r="46" spans="1:3">
      <c r="A46" s="17" t="s">
        <v>151</v>
      </c>
    </row>
    <row r="47" spans="1:3">
      <c r="A47" t="s">
        <v>134</v>
      </c>
      <c r="B47" s="19" t="s">
        <v>26</v>
      </c>
    </row>
    <row r="48" spans="1:3">
      <c r="A48" t="s">
        <v>152</v>
      </c>
      <c r="B48" s="19" t="s">
        <v>153</v>
      </c>
    </row>
    <row r="49" spans="1:3">
      <c r="A49" t="s">
        <v>154</v>
      </c>
      <c r="B49" s="19" t="s">
        <v>155</v>
      </c>
      <c r="C49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D4" sqref="D4"/>
    </sheetView>
  </sheetViews>
  <sheetFormatPr defaultRowHeight="15"/>
  <cols>
    <col min="1" max="1" width="49.85546875" customWidth="1"/>
    <col min="2" max="2" width="11.42578125" customWidth="1"/>
    <col min="3" max="3" width="15.140625" customWidth="1"/>
    <col min="4" max="4" width="93.28515625" customWidth="1"/>
    <col min="5" max="5" width="22.42578125" customWidth="1"/>
    <col min="6" max="6" width="14.140625" customWidth="1"/>
    <col min="7" max="7" width="28" customWidth="1"/>
  </cols>
  <sheetData>
    <row r="1" spans="1:7" ht="21">
      <c r="A1" s="33" t="s">
        <v>207</v>
      </c>
    </row>
    <row r="2" spans="1:7">
      <c r="A2" s="17" t="s">
        <v>172</v>
      </c>
      <c r="B2" t="s">
        <v>208</v>
      </c>
    </row>
    <row r="4" spans="1:7">
      <c r="A4" t="s">
        <v>219</v>
      </c>
      <c r="B4" s="11">
        <v>1</v>
      </c>
    </row>
    <row r="5" spans="1:7">
      <c r="A5" t="s">
        <v>220</v>
      </c>
      <c r="B5" s="11">
        <v>1</v>
      </c>
    </row>
    <row r="7" spans="1:7" ht="36" customHeight="1">
      <c r="A7" s="31" t="s">
        <v>1</v>
      </c>
      <c r="B7" s="31" t="s">
        <v>2</v>
      </c>
      <c r="C7" s="31" t="s">
        <v>3</v>
      </c>
      <c r="D7" s="31" t="s">
        <v>96</v>
      </c>
      <c r="E7" s="32" t="s">
        <v>180</v>
      </c>
      <c r="F7" s="32" t="s">
        <v>179</v>
      </c>
      <c r="G7" s="32" t="s">
        <v>212</v>
      </c>
    </row>
    <row r="8" spans="1:7" ht="15" customHeight="1">
      <c r="A8" t="s">
        <v>4</v>
      </c>
      <c r="B8" s="34">
        <f>B4*1</f>
        <v>1</v>
      </c>
      <c r="C8" t="s">
        <v>5</v>
      </c>
      <c r="D8" s="35"/>
      <c r="E8" s="29">
        <v>4.32</v>
      </c>
      <c r="F8">
        <f>4.32*B8</f>
        <v>4.32</v>
      </c>
      <c r="G8">
        <f>F8*B8</f>
        <v>4.32</v>
      </c>
    </row>
    <row r="9" spans="1:7">
      <c r="A9" t="s">
        <v>216</v>
      </c>
      <c r="B9" s="34">
        <f>B4</f>
        <v>1</v>
      </c>
      <c r="C9" t="s">
        <v>217</v>
      </c>
      <c r="D9" s="35" t="s">
        <v>218</v>
      </c>
      <c r="E9" s="29">
        <v>7.73</v>
      </c>
      <c r="F9" s="39">
        <f>E9</f>
        <v>7.73</v>
      </c>
      <c r="G9">
        <f>F9*B9</f>
        <v>7.73</v>
      </c>
    </row>
    <row r="10" spans="1:7">
      <c r="A10" t="s">
        <v>206</v>
      </c>
      <c r="B10" s="34">
        <f>B5</f>
        <v>1</v>
      </c>
      <c r="D10" s="35"/>
      <c r="E10" s="29"/>
    </row>
    <row r="11" spans="1:7">
      <c r="A11" t="s">
        <v>174</v>
      </c>
      <c r="B11" s="34">
        <f>IF(B5&lt;11,1,2)</f>
        <v>1</v>
      </c>
      <c r="C11" t="s">
        <v>94</v>
      </c>
      <c r="D11" s="35" t="s">
        <v>175</v>
      </c>
      <c r="E11" s="29">
        <v>11.59</v>
      </c>
      <c r="F11">
        <f>11.59*B11</f>
        <v>11.59</v>
      </c>
      <c r="G11" s="36">
        <f>(F11/10)*B11</f>
        <v>1.159</v>
      </c>
    </row>
    <row r="12" spans="1:7">
      <c r="A12" t="s">
        <v>149</v>
      </c>
      <c r="B12" s="34"/>
      <c r="D12" s="35" t="s">
        <v>150</v>
      </c>
    </row>
    <row r="13" spans="1:7">
      <c r="A13" t="s">
        <v>176</v>
      </c>
      <c r="B13" s="34"/>
      <c r="C13" t="s">
        <v>15</v>
      </c>
      <c r="D13" s="35" t="s">
        <v>177</v>
      </c>
      <c r="E13" t="s">
        <v>181</v>
      </c>
    </row>
    <row r="14" spans="1:7">
      <c r="A14" s="17" t="s">
        <v>210</v>
      </c>
      <c r="B14" s="34"/>
      <c r="D14" s="35"/>
    </row>
    <row r="15" spans="1:7">
      <c r="A15" t="s">
        <v>178</v>
      </c>
      <c r="B15" s="34">
        <f>IF(B5&lt;11,1,2)</f>
        <v>1</v>
      </c>
      <c r="C15" t="s">
        <v>93</v>
      </c>
      <c r="D15" s="35" t="s">
        <v>175</v>
      </c>
      <c r="E15" s="30">
        <v>3</v>
      </c>
      <c r="F15">
        <f>3*B15</f>
        <v>3</v>
      </c>
      <c r="G15">
        <f>(F15/10)*B15</f>
        <v>0.3</v>
      </c>
    </row>
    <row r="16" spans="1:7">
      <c r="A16" t="s">
        <v>182</v>
      </c>
      <c r="B16" s="34">
        <f>IF(B4&lt;3,1,2)</f>
        <v>1</v>
      </c>
      <c r="C16" t="s">
        <v>26</v>
      </c>
      <c r="D16" s="35" t="s">
        <v>211</v>
      </c>
      <c r="E16" t="s">
        <v>183</v>
      </c>
      <c r="F16">
        <f>B16*12.53</f>
        <v>12.53</v>
      </c>
      <c r="G16" s="36">
        <f>(F16/8)*1.5*B16</f>
        <v>2.3493749999999998</v>
      </c>
    </row>
    <row r="17" spans="1:7">
      <c r="A17" t="s">
        <v>125</v>
      </c>
      <c r="B17" s="34">
        <f>B4*2</f>
        <v>2</v>
      </c>
      <c r="D17" s="35" t="s">
        <v>184</v>
      </c>
    </row>
    <row r="18" spans="1:7">
      <c r="A18" t="s">
        <v>186</v>
      </c>
      <c r="B18" s="34">
        <f>1*B4</f>
        <v>1</v>
      </c>
      <c r="C18" t="s">
        <v>147</v>
      </c>
      <c r="D18" s="35" t="s">
        <v>185</v>
      </c>
      <c r="E18" s="29">
        <v>2.48</v>
      </c>
      <c r="F18">
        <f>2.48*B18</f>
        <v>2.48</v>
      </c>
      <c r="G18">
        <f>F18*B18</f>
        <v>2.48</v>
      </c>
    </row>
    <row r="19" spans="1:7">
      <c r="A19" t="s">
        <v>188</v>
      </c>
      <c r="B19" s="34">
        <f>IF(B4&lt;6,1,2)</f>
        <v>1</v>
      </c>
      <c r="C19" t="s">
        <v>187</v>
      </c>
      <c r="D19" s="35" t="s">
        <v>192</v>
      </c>
      <c r="E19" s="29" t="s">
        <v>189</v>
      </c>
      <c r="F19">
        <f>5.9*B19</f>
        <v>5.9</v>
      </c>
      <c r="G19">
        <f>(F19/10)*B19</f>
        <v>0.59000000000000008</v>
      </c>
    </row>
    <row r="20" spans="1:7">
      <c r="A20" t="s">
        <v>191</v>
      </c>
      <c r="B20" s="34">
        <f>IF(B4&lt;25,1,2)</f>
        <v>1</v>
      </c>
      <c r="C20" t="s">
        <v>190</v>
      </c>
      <c r="D20" s="35" t="s">
        <v>193</v>
      </c>
      <c r="E20" s="29" t="s">
        <v>194</v>
      </c>
      <c r="F20">
        <f>3.94*B20</f>
        <v>3.94</v>
      </c>
      <c r="G20" s="36">
        <f>(F20/25)*B20</f>
        <v>0.15759999999999999</v>
      </c>
    </row>
    <row r="21" spans="1:7">
      <c r="A21" t="s">
        <v>195</v>
      </c>
      <c r="B21" s="34">
        <f>1</f>
        <v>1</v>
      </c>
      <c r="C21" t="s">
        <v>117</v>
      </c>
      <c r="D21" s="35" t="s">
        <v>199</v>
      </c>
      <c r="E21" s="29">
        <v>18.75</v>
      </c>
      <c r="F21">
        <f>18.75*B21</f>
        <v>18.75</v>
      </c>
      <c r="G21" s="36">
        <f>(F21/96)*B21</f>
        <v>0.1953125</v>
      </c>
    </row>
    <row r="22" spans="1:7">
      <c r="A22" t="s">
        <v>197</v>
      </c>
      <c r="B22" s="34">
        <f>1*B4</f>
        <v>1</v>
      </c>
      <c r="C22" t="s">
        <v>10</v>
      </c>
      <c r="D22" s="35" t="s">
        <v>198</v>
      </c>
      <c r="E22" s="29">
        <v>14.87</v>
      </c>
      <c r="F22">
        <f>14.87*B22</f>
        <v>14.87</v>
      </c>
      <c r="G22">
        <f>F22*B22</f>
        <v>14.87</v>
      </c>
    </row>
    <row r="23" spans="1:7">
      <c r="A23" t="s">
        <v>213</v>
      </c>
      <c r="B23" s="34"/>
      <c r="D23" s="35"/>
    </row>
    <row r="24" spans="1:7">
      <c r="A24" t="s">
        <v>200</v>
      </c>
      <c r="B24" s="34">
        <v>1</v>
      </c>
      <c r="C24" t="s">
        <v>167</v>
      </c>
      <c r="D24" s="35" t="s">
        <v>196</v>
      </c>
      <c r="E24" s="29">
        <v>38.49</v>
      </c>
      <c r="F24">
        <f>38.49*B24</f>
        <v>38.49</v>
      </c>
      <c r="G24" s="36">
        <f>(F24/96)*B24</f>
        <v>0.4009375</v>
      </c>
    </row>
    <row r="25" spans="1:7">
      <c r="A25" t="s">
        <v>201</v>
      </c>
      <c r="B25" s="34">
        <f>IF(B4&lt;13,1,2)</f>
        <v>1</v>
      </c>
      <c r="C25" t="s">
        <v>202</v>
      </c>
      <c r="D25" s="35" t="s">
        <v>203</v>
      </c>
      <c r="E25" s="29">
        <v>5.22</v>
      </c>
      <c r="F25">
        <f>5.22*B25</f>
        <v>5.22</v>
      </c>
      <c r="G25" s="36">
        <f>(F25/25)*B25</f>
        <v>0.20879999999999999</v>
      </c>
    </row>
    <row r="26" spans="1:7">
      <c r="A26" t="s">
        <v>204</v>
      </c>
      <c r="B26" s="34">
        <f>1*B4</f>
        <v>1</v>
      </c>
      <c r="D26" s="35" t="s">
        <v>205</v>
      </c>
    </row>
    <row r="27" spans="1:7">
      <c r="D27" s="35"/>
    </row>
    <row r="28" spans="1:7">
      <c r="A28" s="17" t="s">
        <v>209</v>
      </c>
      <c r="D28" s="35"/>
    </row>
    <row r="29" spans="1:7" ht="15" customHeight="1">
      <c r="D29" s="35"/>
      <c r="F29" s="17">
        <f>SUM(F8:F25)</f>
        <v>128.82</v>
      </c>
      <c r="G29" s="37">
        <f>SUM(G8:G28)</f>
        <v>34.761024999999997</v>
      </c>
    </row>
    <row r="30" spans="1:7">
      <c r="D30" s="35"/>
      <c r="F30" s="40" t="s">
        <v>214</v>
      </c>
      <c r="G30" s="40" t="s">
        <v>215</v>
      </c>
    </row>
    <row r="31" spans="1:7">
      <c r="D31" s="35"/>
      <c r="F31" s="40"/>
      <c r="G31" s="40"/>
    </row>
    <row r="32" spans="1:7">
      <c r="F32" s="40"/>
      <c r="G32" s="40"/>
    </row>
    <row r="33" spans="6:7">
      <c r="F33" s="40"/>
      <c r="G33" s="40"/>
    </row>
    <row r="34" spans="6:7">
      <c r="F34" s="40"/>
      <c r="G34" s="40"/>
    </row>
    <row r="35" spans="6:7">
      <c r="F35" s="40"/>
      <c r="G35" s="38"/>
    </row>
    <row r="36" spans="6:7">
      <c r="F36" s="40"/>
      <c r="G36" s="38"/>
    </row>
    <row r="37" spans="6:7">
      <c r="F37" s="40"/>
      <c r="G37" s="38"/>
    </row>
    <row r="38" spans="6:7">
      <c r="F38" s="40"/>
      <c r="G38" s="38"/>
    </row>
    <row r="39" spans="6:7">
      <c r="F39" s="40"/>
      <c r="G39" s="38"/>
    </row>
    <row r="40" spans="6:7">
      <c r="F40" s="38"/>
    </row>
  </sheetData>
  <mergeCells count="2">
    <mergeCell ref="F30:F39"/>
    <mergeCell ref="G30:G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O33" sqref="O33"/>
    </sheetView>
  </sheetViews>
  <sheetFormatPr defaultRowHeight="15"/>
  <cols>
    <col min="1" max="1" width="47.140625" customWidth="1"/>
    <col min="2" max="2" width="15.28515625" customWidth="1"/>
    <col min="3" max="3" width="42.140625" customWidth="1"/>
  </cols>
  <sheetData>
    <row r="1" spans="1:3">
      <c r="A1" s="28">
        <v>40749</v>
      </c>
    </row>
    <row r="2" spans="1:3">
      <c r="A2" t="s">
        <v>158</v>
      </c>
    </row>
    <row r="3" spans="1:3">
      <c r="A3" t="s">
        <v>159</v>
      </c>
    </row>
    <row r="4" spans="1:3">
      <c r="A4" t="s">
        <v>160</v>
      </c>
    </row>
    <row r="5" spans="1:3">
      <c r="A5" t="s">
        <v>161</v>
      </c>
    </row>
    <row r="6" spans="1:3">
      <c r="A6" t="s">
        <v>162</v>
      </c>
    </row>
    <row r="9" spans="1:3">
      <c r="A9" s="17" t="s">
        <v>151</v>
      </c>
    </row>
    <row r="10" spans="1:3">
      <c r="A10" s="25" t="s">
        <v>134</v>
      </c>
      <c r="B10" s="27" t="s">
        <v>26</v>
      </c>
      <c r="C10" s="25"/>
    </row>
    <row r="11" spans="1:3">
      <c r="A11" s="25" t="s">
        <v>152</v>
      </c>
      <c r="B11" s="27" t="s">
        <v>153</v>
      </c>
      <c r="C11" s="25"/>
    </row>
    <row r="12" spans="1:3">
      <c r="A12" s="25" t="s">
        <v>154</v>
      </c>
      <c r="B12" s="27" t="s">
        <v>155</v>
      </c>
      <c r="C12" s="25" t="s">
        <v>156</v>
      </c>
    </row>
    <row r="14" spans="1:3">
      <c r="A14" s="17" t="s">
        <v>92</v>
      </c>
    </row>
    <row r="15" spans="1:3">
      <c r="A15" s="25" t="s">
        <v>138</v>
      </c>
      <c r="B15" s="25" t="s">
        <v>93</v>
      </c>
      <c r="C15" s="25"/>
    </row>
    <row r="16" spans="1:3">
      <c r="A16" s="25" t="s">
        <v>140</v>
      </c>
      <c r="B16" s="25" t="s">
        <v>94</v>
      </c>
      <c r="C16" s="25"/>
    </row>
    <row r="18" spans="1:3">
      <c r="A18" s="17" t="s">
        <v>163</v>
      </c>
    </row>
    <row r="19" spans="1:3">
      <c r="A19" t="s">
        <v>166</v>
      </c>
    </row>
    <row r="21" spans="1:3">
      <c r="A21" s="17" t="s">
        <v>164</v>
      </c>
    </row>
    <row r="22" spans="1:3">
      <c r="A22" s="23" t="s">
        <v>116</v>
      </c>
      <c r="B22" s="23" t="s">
        <v>117</v>
      </c>
      <c r="C22" s="23" t="s">
        <v>122</v>
      </c>
    </row>
    <row r="23" spans="1:3">
      <c r="A23" s="25" t="s">
        <v>121</v>
      </c>
      <c r="B23" s="25" t="s">
        <v>167</v>
      </c>
      <c r="C23" s="26"/>
    </row>
    <row r="24" spans="1:3">
      <c r="A24" s="23" t="s">
        <v>125</v>
      </c>
      <c r="B24" s="23"/>
      <c r="C24" s="23" t="s">
        <v>126</v>
      </c>
    </row>
    <row r="25" spans="1:3">
      <c r="A25" s="23" t="s">
        <v>123</v>
      </c>
      <c r="B25" s="23" t="s">
        <v>127</v>
      </c>
      <c r="C25" s="23" t="s">
        <v>124</v>
      </c>
    </row>
    <row r="26" spans="1:3">
      <c r="A26" t="s">
        <v>146</v>
      </c>
      <c r="C26" s="23" t="s">
        <v>126</v>
      </c>
    </row>
    <row r="28" spans="1:3">
      <c r="A28" s="17" t="s">
        <v>165</v>
      </c>
    </row>
    <row r="29" spans="1:3">
      <c r="A29" t="s">
        <v>168</v>
      </c>
      <c r="B29" t="s">
        <v>169</v>
      </c>
    </row>
    <row r="30" spans="1:3">
      <c r="A30" t="s">
        <v>170</v>
      </c>
      <c r="B30" t="s">
        <v>171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Honduras Student Trip Jan. 2011</vt:lpstr>
      <vt:lpstr>SpringSummer 2011</vt:lpstr>
      <vt:lpstr>CDC cost info</vt:lpstr>
      <vt:lpstr>Sheet2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</dc:creator>
  <cp:lastModifiedBy>aguaclara</cp:lastModifiedBy>
  <dcterms:created xsi:type="dcterms:W3CDTF">2010-12-23T02:04:10Z</dcterms:created>
  <dcterms:modified xsi:type="dcterms:W3CDTF">2011-08-31T16:24:22Z</dcterms:modified>
</cp:coreProperties>
</file>