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0" yWindow="0" windowWidth="25600" windowHeight="14260" activeTab="2"/>
  </bookViews>
  <sheets>
    <sheet name="SummaryofOptions" sheetId="5" r:id="rId1"/>
    <sheet name="NOTES" sheetId="6" r:id="rId2"/>
    <sheet name="Charts" sheetId="7" r:id="rId3"/>
    <sheet name="Details" sheetId="1" r:id="rId4"/>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K26" i="1" l="1"/>
  <c r="C9" i="5"/>
  <c r="I9" i="5"/>
  <c r="E91" i="7"/>
  <c r="J26" i="1"/>
  <c r="B9" i="5"/>
  <c r="H9" i="5"/>
  <c r="E90" i="7"/>
  <c r="K18" i="1"/>
  <c r="C8" i="5"/>
  <c r="I8" i="5"/>
  <c r="E89" i="7"/>
  <c r="J18" i="1"/>
  <c r="B8" i="5"/>
  <c r="H8" i="5"/>
  <c r="E88" i="7"/>
  <c r="G17" i="1"/>
  <c r="K16" i="1"/>
  <c r="C7" i="5"/>
  <c r="I7" i="5"/>
  <c r="E87" i="7"/>
  <c r="J16" i="1"/>
  <c r="B7" i="5"/>
  <c r="H7" i="5"/>
  <c r="E86" i="7"/>
  <c r="G8" i="1"/>
  <c r="G14" i="1"/>
  <c r="K6" i="1"/>
  <c r="C6" i="5"/>
  <c r="I6" i="5"/>
  <c r="E85" i="7"/>
  <c r="J6" i="1"/>
  <c r="B6" i="5"/>
  <c r="H6" i="5"/>
  <c r="E84" i="7"/>
  <c r="K2" i="1"/>
  <c r="C5" i="5"/>
  <c r="I5" i="5"/>
  <c r="E83" i="7"/>
  <c r="J2" i="1"/>
  <c r="B5" i="5"/>
  <c r="H5" i="5"/>
  <c r="E82" i="7"/>
  <c r="E81" i="7"/>
  <c r="E9" i="5"/>
  <c r="D9" i="5"/>
  <c r="E8" i="5"/>
  <c r="D8" i="5"/>
  <c r="E7" i="5"/>
  <c r="D7" i="5"/>
  <c r="E6" i="5"/>
  <c r="D6" i="5"/>
  <c r="E5" i="5"/>
  <c r="D5" i="5"/>
  <c r="E10" i="5"/>
  <c r="D10" i="5"/>
  <c r="I10" i="5"/>
  <c r="H10" i="5"/>
  <c r="E93" i="7"/>
  <c r="G5" i="5"/>
  <c r="D83" i="7"/>
  <c r="G6" i="5"/>
  <c r="D85" i="7"/>
  <c r="G7" i="5"/>
  <c r="D87" i="7"/>
  <c r="G8" i="5"/>
  <c r="D89" i="7"/>
  <c r="G9" i="5"/>
  <c r="D91" i="7"/>
  <c r="D93" i="7"/>
  <c r="C83" i="7"/>
  <c r="C85" i="7"/>
  <c r="C87" i="7"/>
  <c r="C89" i="7"/>
  <c r="C91" i="7"/>
  <c r="C93" i="7"/>
  <c r="E92" i="7"/>
  <c r="F5" i="5"/>
  <c r="D82" i="7"/>
  <c r="F6" i="5"/>
  <c r="D84" i="7"/>
  <c r="F7" i="5"/>
  <c r="D86" i="7"/>
  <c r="F8" i="5"/>
  <c r="D88" i="7"/>
  <c r="F9" i="5"/>
  <c r="D90" i="7"/>
  <c r="D92" i="7"/>
  <c r="C82" i="7"/>
  <c r="C84" i="7"/>
  <c r="C86" i="7"/>
  <c r="C88" i="7"/>
  <c r="C90" i="7"/>
  <c r="C92" i="7"/>
  <c r="A93" i="7"/>
  <c r="A92" i="7"/>
  <c r="D81" i="7"/>
  <c r="A9" i="5"/>
  <c r="A91" i="7"/>
  <c r="A8" i="5"/>
  <c r="A89" i="7"/>
  <c r="A7" i="5"/>
  <c r="A87" i="7"/>
  <c r="A86" i="7"/>
  <c r="A6" i="5"/>
  <c r="A85" i="7"/>
  <c r="A5" i="5"/>
  <c r="A83" i="7"/>
  <c r="A82" i="7"/>
  <c r="C81" i="7"/>
  <c r="A90" i="7"/>
  <c r="A88" i="7"/>
  <c r="A84" i="7"/>
  <c r="G10" i="5"/>
  <c r="F10" i="5"/>
  <c r="C10" i="5"/>
  <c r="B10" i="5"/>
  <c r="G31" i="1"/>
  <c r="G33" i="1"/>
  <c r="G36" i="1"/>
  <c r="F31" i="1"/>
  <c r="F33" i="1"/>
  <c r="F36" i="1"/>
  <c r="G32" i="1"/>
  <c r="G35" i="1"/>
  <c r="F32" i="1"/>
  <c r="F35" i="1"/>
  <c r="K31" i="1"/>
  <c r="J31" i="1"/>
  <c r="F34" i="1"/>
  <c r="G34" i="1"/>
</calcChain>
</file>

<file path=xl/sharedStrings.xml><?xml version="1.0" encoding="utf-8"?>
<sst xmlns="http://schemas.openxmlformats.org/spreadsheetml/2006/main" count="205" uniqueCount="159">
  <si>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</si>
  <si>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</si>
  <si>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</si>
  <si>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</si>
  <si>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</si>
  <si>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</si>
  <si>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</si>
  <si>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</si>
  <si>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</si>
  <si>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</si>
  <si>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</si>
  <si>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</si>
  <si>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</si>
  <si>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</si>
  <si>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RESOURCE LOW EST. IN HOURS</t>
  </si>
  <si>
    <t>Cynergy</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</si>
  <si>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</si>
  <si>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</si>
  <si>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</si>
  <si>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</si>
  <si>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</si>
  <si>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</si>
  <si>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</si>
  <si>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</si>
  <si>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</si>
  <si>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</si>
  <si>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</si>
  <si>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</si>
  <si>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</si>
  <si>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</si>
  <si>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</si>
  <si>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</si>
  <si>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</si>
  <si>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</si>
  <si>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</si>
  <si>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</si>
  <si>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</si>
  <si>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</si>
  <si>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</si>
  <si>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</si>
  <si>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</si>
  <si>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</si>
  <si>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</si>
  <si>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</si>
  <si>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Direct Connect</t>
  </si>
  <si>
    <t>NOC and Help Desk are common contact areas for Cornell Community</t>
  </si>
  <si>
    <t>Research, prototype,  and document ideal method for securing service calls.</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</si>
  <si>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</si>
  <si>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</si>
  <si>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</si>
  <si>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</si>
  <si>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</si>
  <si>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Provisioning (netid Admin, active directory, directory changes,  ref groups...)</t>
  </si>
  <si>
    <t>Campus Community data for all students and employees go to ELM.   Employee job data (workforce and position) is sent to ELM from PS.</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</si>
  <si>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</si>
  <si>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</si>
  <si>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</si>
  <si>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</si>
  <si>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</si>
  <si>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</si>
  <si>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</si>
  <si>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Kronos</t>
  </si>
  <si>
    <t xml:space="preserve">The tools for the NetID creation will fail and processes to provision netids will not work. </t>
  </si>
  <si>
    <t>See Workday Context Diagram</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</si>
  <si>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</si>
  <si>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</si>
  <si>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</si>
  <si>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</si>
  <si>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</si>
  <si>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</si>
  <si>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</si>
  <si>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</si>
  <si>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</si>
  <si>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</si>
  <si>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</si>
  <si>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</si>
  <si>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</si>
  <si>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</si>
  <si>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Direct, Core Workday transactional impact</t>
  </si>
  <si>
    <t>Totals</t>
  </si>
  <si>
    <t>Identity Management and IT Security</t>
  </si>
  <si>
    <t>Data delivery, warehouses and BI</t>
  </si>
  <si>
    <t>CU Rates</t>
  </si>
  <si>
    <t>At contractor rates 100%</t>
  </si>
  <si>
    <t>At CU Rates 100%</t>
  </si>
  <si>
    <t>Changes made:</t>
  </si>
  <si>
    <t>S</t>
  </si>
  <si>
    <t>Changed to Medium</t>
  </si>
  <si>
    <t>Changed to small</t>
  </si>
  <si>
    <t>n/a</t>
  </si>
  <si>
    <t>Changed to 0. We don't know enough about it.</t>
  </si>
  <si>
    <t>Keep feeds the same or upgrade to a single service as a separate improvement effort.</t>
  </si>
  <si>
    <t>Changed the low estimate to 0 - we just don't do it.</t>
  </si>
  <si>
    <t>KIM</t>
  </si>
  <si>
    <t>KIM needs key identity data</t>
  </si>
  <si>
    <t>dded KIM since we left oit out before</t>
  </si>
  <si>
    <t>Risks or change notes</t>
  </si>
  <si>
    <t>General Technical and project management</t>
  </si>
  <si>
    <t>Technical Project management</t>
  </si>
  <si>
    <t>TOTAL $s at 100% contractor rates Rates ROUNDED</t>
  </si>
  <si>
    <t xml:space="preserve">TOTAL $s at CU Rates ROUNDED </t>
  </si>
  <si>
    <t>Low</t>
  </si>
  <si>
    <t>High</t>
  </si>
  <si>
    <t>Consultant Rates</t>
  </si>
  <si>
    <t xml:space="preserve">5/6 and 1/6 formula = </t>
  </si>
  <si>
    <t>Through 6/2012 is 100% consultants and July 2012 to Jan 2013 is 50% consultants and 50% CU staff</t>
  </si>
  <si>
    <t>Lowest cost, has to wait.</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</si>
  <si>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</si>
  <si>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</si>
  <si>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</si>
  <si>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</si>
  <si>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</si>
  <si>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</si>
  <si>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</si>
  <si>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</si>
  <si>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</si>
  <si>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</si>
  <si>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</si>
  <si>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</si>
  <si>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</si>
  <si>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</si>
  <si>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</si>
  <si>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</si>
  <si>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</si>
  <si>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</si>
  <si>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</si>
  <si>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</si>
  <si>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</si>
  <si>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</si>
  <si>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This replaces campus wide single authentication infrastructure.</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</si>
  <si>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</si>
  <si>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</si>
  <si>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</si>
  <si>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</si>
  <si>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</si>
  <si>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</si>
  <si>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</si>
  <si>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</si>
  <si>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</si>
  <si>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</si>
  <si>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</si>
  <si>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</si>
  <si>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</si>
  <si>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</si>
  <si>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At 5/6 Consultants and 1/6 CU rates (for 1/2013)</t>
  </si>
  <si>
    <t>Most cost and risk, 7/2012</t>
  </si>
  <si>
    <t>Med cost, 1/2013</t>
  </si>
  <si>
    <t>At 100% Consultant Rates (for 7/2012)</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</si>
  <si>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</si>
  <si>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</si>
  <si>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</si>
  <si>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</si>
  <si>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</si>
  <si>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</si>
  <si>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</si>
  <si>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</si>
  <si>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</si>
  <si>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</si>
  <si>
    <t xml:space="preserve">Integration data mapping, design and development with Workday (emplids, campus community data, search/match), decommissioning of Payroll, Human Resources and Benefits jobs, remediation to current customizations supporting Student and Contributor Relations and outward facing interfaces.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</si>
</sst>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7" x14ac:knownFonts="1">
    <font>
      <sz val="10"/>
      <name val="Arial"/>
      <family val="2"/>
    </font>
    <font>
      <b/>
      <sz val="10"/>
      <name val="Arial"/>
      <family val="2"/>
    </font>
    <font>
      <u/>
      <sz val="10"/>
      <color theme="10"/>
      <name val="Arial"/>
      <family val="2"/>
    </font>
    <font>
      <u/>
      <sz val="10"/>
      <color theme="11"/>
      <name val="Arial"/>
      <family val="2"/>
    </font>
    <font>
      <b/>
      <sz val="14"/>
      <name val="Arial"/>
    </font>
    <font>
      <sz val="14"/>
      <name val="Arial"/>
    </font>
    <font>
      <i/>
      <sz val="14"/>
      <name val="Arial"/>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CCFFCC"/>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603">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86">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9" borderId="1" xfId="0" applyFill="1" applyBorder="1">
      <alignment vertical="center"/>
    </xf>
    <xf numFmtId="0" fontId="0" fillId="9"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5" fillId="0" borderId="0" xfId="0" applyFont="1" applyAlignment="1">
      <alignment vertical="center"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5" fillId="0" borderId="0" xfId="0" applyFont="1">
      <alignment vertical="center"/>
    </xf>
    <xf numFmtId="0" fontId="5" fillId="0" borderId="8" xfId="0" applyFont="1" applyBorder="1">
      <alignment vertical="center"/>
    </xf>
    <xf numFmtId="0" fontId="5" fillId="0" borderId="13" xfId="0" applyFont="1" applyBorder="1">
      <alignment vertical="center"/>
    </xf>
    <xf numFmtId="0" fontId="5" fillId="0" borderId="7" xfId="0" applyFont="1" applyBorder="1">
      <alignment vertical="center"/>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5" fillId="0" borderId="1" xfId="0" applyFont="1" applyBorder="1">
      <alignment vertical="center"/>
    </xf>
    <xf numFmtId="165" fontId="5" fillId="0" borderId="1" xfId="0" applyNumberFormat="1" applyFont="1" applyBorder="1" applyAlignment="1">
      <alignment vertical="center"/>
    </xf>
    <xf numFmtId="0" fontId="5" fillId="0" borderId="6" xfId="0" applyFont="1" applyBorder="1">
      <alignment vertical="center"/>
    </xf>
    <xf numFmtId="165" fontId="5" fillId="0" borderId="6" xfId="0" applyNumberFormat="1" applyFont="1" applyBorder="1" applyAlignment="1">
      <alignmen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lignment vertical="center"/>
    </xf>
    <xf numFmtId="165" fontId="5"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4" fillId="0" borderId="0" xfId="0" applyFont="1" applyAlignment="1">
      <alignment horizontal="left" vertical="center" wrapText="1"/>
    </xf>
    <xf numFmtId="0" fontId="0" fillId="0" borderId="7" xfId="0" applyBorder="1">
      <alignment vertical="center"/>
    </xf>
    <xf numFmtId="0" fontId="5" fillId="0" borderId="0" xfId="0" applyFont="1" applyAlignment="1">
      <alignment horizontal="right" vertical="top"/>
    </xf>
    <xf numFmtId="0" fontId="0" fillId="0" borderId="0" xfId="0" applyAlignment="1">
      <alignment vertical="top"/>
    </xf>
    <xf numFmtId="0" fontId="5" fillId="0" borderId="9" xfId="0" applyFont="1" applyBorder="1" applyAlignment="1">
      <alignment horizontal="left" vertical="center" wrapText="1"/>
    </xf>
    <xf numFmtId="0" fontId="5" fillId="0" borderId="0" xfId="0" applyFont="1" applyBorder="1" applyAlignment="1">
      <alignment vertical="center" wrapText="1"/>
    </xf>
    <xf numFmtId="0" fontId="5"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5" fillId="0" borderId="1" xfId="0" applyFont="1" applyBorder="1" applyAlignment="1">
      <alignment vertical="center" wrapText="1"/>
    </xf>
    <xf numFmtId="165" fontId="5" fillId="0" borderId="1" xfId="0" applyNumberFormat="1" applyFont="1" applyBorder="1" applyAlignment="1">
      <alignment vertical="center" wrapText="1"/>
    </xf>
    <xf numFmtId="0" fontId="4" fillId="10" borderId="0" xfId="0" applyFont="1" applyFill="1" applyAlignment="1">
      <alignment horizontal="center" vertical="top"/>
    </xf>
    <xf numFmtId="0" fontId="4" fillId="8"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cellXfs>
  <cellStyles count="60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for low estimates </a:t>
            </a:r>
            <a:r>
              <a:rPr lang="en-US" baseline="0"/>
              <a:t>for each category.</a:t>
            </a:r>
            <a:endParaRPr lang="en-US"/>
          </a:p>
        </c:rich>
      </c:tx>
      <c:layout/>
      <c:overlay val="0"/>
    </c:title>
    <c:autoTitleDeleted val="0"/>
    <c:plotArea>
      <c:layout/>
      <c:lineChart>
        <c:grouping val="standard"/>
        <c:varyColors val="0"/>
        <c:ser>
          <c:idx val="4"/>
          <c:order val="0"/>
          <c:tx>
            <c:strRef>
              <c:f>Charts!$A$82</c:f>
              <c:strCache>
                <c:ptCount val="1"/>
                <c:pt idx="0">
                  <c:v>Identity Management and IT Security</c:v>
                </c:pt>
              </c:strCache>
            </c:strRef>
          </c:tx>
          <c:spPr>
            <a:ln>
              <a:solidFill>
                <a:schemeClr val="accent6"/>
              </a:solidFill>
              <a:prstDash val="sysDot"/>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Charts!$C$82:$E$82</c:f>
              <c:numCache>
                <c:formatCode>"$"#,##0</c:formatCode>
                <c:ptCount val="3"/>
                <c:pt idx="0">
                  <c:v>87000.0</c:v>
                </c:pt>
                <c:pt idx="1">
                  <c:v>82166.66666666667</c:v>
                </c:pt>
                <c:pt idx="2">
                  <c:v>58000.0</c:v>
                </c:pt>
              </c:numCache>
            </c:numRef>
          </c:val>
          <c:smooth val="0"/>
        </c:ser>
        <c:ser>
          <c:idx val="1"/>
          <c:order val="1"/>
          <c:tx>
            <c:strRef>
              <c:f>Charts!$A$84</c:f>
              <c:strCache>
                <c:ptCount val="1"/>
                <c:pt idx="0">
                  <c:v>Direct, Core Workday transactional impact</c:v>
                </c:pt>
              </c:strCache>
            </c:strRef>
          </c:tx>
          <c:spPr>
            <a:ln>
              <a:solidFill>
                <a:schemeClr val="accent4"/>
              </a:solidFill>
            </a:ln>
          </c:spPr>
          <c:marker>
            <c:symbol val="none"/>
          </c:marker>
          <c:val>
            <c:numRef>
              <c:f>Charts!$C$84:$E$84</c:f>
              <c:numCache>
                <c:formatCode>"$"#,##0</c:formatCode>
                <c:ptCount val="3"/>
                <c:pt idx="0">
                  <c:v>829500.0</c:v>
                </c:pt>
                <c:pt idx="1">
                  <c:v>783416.6666666667</c:v>
                </c:pt>
                <c:pt idx="2">
                  <c:v>553000.0</c:v>
                </c:pt>
              </c:numCache>
            </c:numRef>
          </c:val>
          <c:smooth val="0"/>
        </c:ser>
        <c:ser>
          <c:idx val="3"/>
          <c:order val="2"/>
          <c:tx>
            <c:strRef>
              <c:f>Charts!$A$86</c:f>
              <c:strCache>
                <c:ptCount val="1"/>
                <c:pt idx="0">
                  <c:v>Data delivery, warehouses and BI</c:v>
                </c:pt>
              </c:strCache>
            </c:strRef>
          </c:tx>
          <c:spPr>
            <a:ln>
              <a:solidFill>
                <a:schemeClr val="accent2"/>
              </a:solidFill>
            </a:ln>
          </c:spPr>
          <c:marker>
            <c:symbol val="none"/>
          </c:marker>
          <c:val>
            <c:numRef>
              <c:f>Charts!$C$86:$E$86</c:f>
              <c:numCache>
                <c:formatCode>"$"#,##0</c:formatCode>
                <c:ptCount val="3"/>
                <c:pt idx="0">
                  <c:v>390000.0</c:v>
                </c:pt>
                <c:pt idx="1">
                  <c:v>368333.3333333333</c:v>
                </c:pt>
                <c:pt idx="2">
                  <c:v>260000.0</c:v>
                </c:pt>
              </c:numCache>
            </c:numRef>
          </c:val>
          <c:smooth val="0"/>
        </c:ser>
        <c:ser>
          <c:idx val="6"/>
          <c:order val="3"/>
          <c:tx>
            <c:strRef>
              <c:f>Charts!$A$88</c:f>
              <c:strCache>
                <c:ptCount val="1"/>
                <c:pt idx="0">
                  <c:v>Niche or unit apps</c:v>
                </c:pt>
              </c:strCache>
            </c:strRef>
          </c:tx>
          <c:spPr>
            <a:ln>
              <a:solidFill>
                <a:schemeClr val="tx2"/>
              </a:solidFill>
              <a:prstDash val="sysDot"/>
            </a:ln>
          </c:spPr>
          <c:marker>
            <c:symbol val="none"/>
          </c:marker>
          <c:val>
            <c:numRef>
              <c:f>Charts!$C$88:$E$88</c:f>
              <c:numCache>
                <c:formatCode>"$"#,##0</c:formatCode>
                <c:ptCount val="3"/>
                <c:pt idx="0">
                  <c:v>102000.0</c:v>
                </c:pt>
                <c:pt idx="1">
                  <c:v>96333.33333333334</c:v>
                </c:pt>
                <c:pt idx="2">
                  <c:v>68000.0</c:v>
                </c:pt>
              </c:numCache>
            </c:numRef>
          </c:val>
          <c:smooth val="0"/>
        </c:ser>
        <c:ser>
          <c:idx val="8"/>
          <c:order val="4"/>
          <c:tx>
            <c:strRef>
              <c:f>Charts!$A$90</c:f>
              <c:strCache>
                <c:ptCount val="1"/>
                <c:pt idx="0">
                  <c:v>General Technical and project management</c:v>
                </c:pt>
              </c:strCache>
            </c:strRef>
          </c:tx>
          <c:spPr>
            <a:ln w="76200" cmpd="sng">
              <a:solidFill>
                <a:schemeClr val="accent3">
                  <a:lumMod val="50000"/>
                </a:schemeClr>
              </a:solidFill>
              <a:prstDash val="dash"/>
            </a:ln>
          </c:spPr>
          <c:marker>
            <c:symbol val="none"/>
          </c:marker>
          <c:val>
            <c:numRef>
              <c:f>Charts!$C$90:$E$90</c:f>
              <c:numCache>
                <c:formatCode>"$"#,##0</c:formatCode>
                <c:ptCount val="3"/>
                <c:pt idx="0">
                  <c:v>283500.0</c:v>
                </c:pt>
                <c:pt idx="1">
                  <c:v>267750.0</c:v>
                </c:pt>
                <c:pt idx="2">
                  <c:v>189000.0</c:v>
                </c:pt>
              </c:numCache>
            </c:numRef>
          </c:val>
          <c:smooth val="0"/>
        </c:ser>
        <c:ser>
          <c:idx val="0"/>
          <c:order val="5"/>
          <c:tx>
            <c:strRef>
              <c:f>Charts!$A$92</c:f>
              <c:strCache>
                <c:ptCount val="1"/>
                <c:pt idx="0">
                  <c:v>Totals</c:v>
                </c:pt>
              </c:strCache>
            </c:strRef>
          </c:tx>
          <c:spPr>
            <a:ln>
              <a:solidFill>
                <a:schemeClr val="tx1"/>
              </a:solidFill>
              <a:prstDash val="solid"/>
            </a:ln>
          </c:spPr>
          <c:marker>
            <c:symbol val="none"/>
          </c:marker>
          <c:val>
            <c:numRef>
              <c:f>Charts!$C$92:$E$92</c:f>
              <c:numCache>
                <c:formatCode>"$"#,##0</c:formatCode>
                <c:ptCount val="3"/>
                <c:pt idx="0">
                  <c:v>1.692E6</c:v>
                </c:pt>
                <c:pt idx="1">
                  <c:v>1.598E6</c:v>
                </c:pt>
                <c:pt idx="2">
                  <c:v>1.128E6</c:v>
                </c:pt>
              </c:numCache>
            </c:numRef>
          </c:val>
          <c:smooth val="0"/>
        </c:ser>
        <c:dLbls>
          <c:showLegendKey val="0"/>
          <c:showVal val="0"/>
          <c:showCatName val="0"/>
          <c:showSerName val="0"/>
          <c:showPercent val="0"/>
          <c:showBubbleSize val="0"/>
        </c:dLbls>
        <c:marker val="1"/>
        <c:smooth val="0"/>
        <c:axId val="463512984"/>
        <c:axId val="463516120"/>
      </c:lineChart>
      <c:catAx>
        <c:axId val="463512984"/>
        <c:scaling>
          <c:orientation val="minMax"/>
        </c:scaling>
        <c:delete val="0"/>
        <c:axPos val="b"/>
        <c:majorGridlines/>
        <c:majorTickMark val="none"/>
        <c:minorTickMark val="none"/>
        <c:tickLblPos val="nextTo"/>
        <c:txPr>
          <a:bodyPr/>
          <a:lstStyle/>
          <a:p>
            <a:pPr>
              <a:defRPr sz="1200"/>
            </a:pPr>
            <a:endParaRPr lang="en-US"/>
          </a:p>
        </c:txPr>
        <c:crossAx val="463516120"/>
        <c:crosses val="autoZero"/>
        <c:auto val="1"/>
        <c:lblAlgn val="ctr"/>
        <c:lblOffset val="100"/>
        <c:noMultiLvlLbl val="0"/>
      </c:catAx>
      <c:valAx>
        <c:axId val="463516120"/>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63512984"/>
        <c:crosses val="autoZero"/>
        <c:crossBetween val="between"/>
      </c:valAx>
    </c:plotArea>
    <c:legend>
      <c:legendPos val="r"/>
      <c:layout/>
      <c:overlay val="0"/>
      <c:spPr>
        <a:ln>
          <a:solidFill>
            <a:schemeClr val="tx1"/>
          </a:solidFill>
        </a:ln>
      </c:spPr>
      <c:txPr>
        <a:bodyPr/>
        <a:lstStyle/>
        <a:p>
          <a:pPr>
            <a:defRPr sz="1400"/>
          </a:pPr>
          <a:endParaRPr lang="en-US"/>
        </a:p>
      </c:txPr>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87000.0</c:v>
                </c:pt>
                <c:pt idx="1">
                  <c:v>829500.0</c:v>
                </c:pt>
                <c:pt idx="2">
                  <c:v>390000.0</c:v>
                </c:pt>
                <c:pt idx="3">
                  <c:v>102000.0</c:v>
                </c:pt>
                <c:pt idx="4">
                  <c:v>283500.0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sz="1400"/>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168000.0</c:v>
                </c:pt>
                <c:pt idx="1">
                  <c:v>1.3365E6</c:v>
                </c:pt>
                <c:pt idx="2">
                  <c:v>4.5E6</c:v>
                </c:pt>
                <c:pt idx="3">
                  <c:v>128250.0</c:v>
                </c:pt>
                <c:pt idx="4">
                  <c:v>556500.0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sz="1400"/>
          </a:pPr>
          <a:endParaRPr lang="en-US"/>
        </a:p>
      </c:txPr>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a:t>
            </a:r>
            <a:r>
              <a:rPr lang="en-US" baseline="0"/>
              <a:t>high estimates for each category</a:t>
            </a:r>
            <a:endParaRPr lang="en-US"/>
          </a:p>
        </c:rich>
      </c:tx>
      <c:layout/>
      <c:overlay val="0"/>
    </c:title>
    <c:autoTitleDeleted val="0"/>
    <c:plotArea>
      <c:layout/>
      <c:lineChart>
        <c:grouping val="standard"/>
        <c:varyColors val="0"/>
        <c:ser>
          <c:idx val="0"/>
          <c:order val="0"/>
          <c:tx>
            <c:strRef>
              <c:f>Charts!$A$83</c:f>
              <c:strCache>
                <c:ptCount val="1"/>
                <c:pt idx="0">
                  <c:v>Identity Management and IT Security</c:v>
                </c:pt>
              </c:strCache>
            </c:strRef>
          </c:tx>
          <c:spPr>
            <a:ln>
              <a:solidFill>
                <a:schemeClr val="accent6"/>
              </a:solidFill>
              <a:prstDash val="sysDot"/>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Charts!$C$83:$E$83</c:f>
              <c:numCache>
                <c:formatCode>"$"#,##0</c:formatCode>
                <c:ptCount val="3"/>
                <c:pt idx="0">
                  <c:v>168000.0</c:v>
                </c:pt>
                <c:pt idx="1">
                  <c:v>158666.6666666667</c:v>
                </c:pt>
                <c:pt idx="2">
                  <c:v>112000.0</c:v>
                </c:pt>
              </c:numCache>
            </c:numRef>
          </c:val>
          <c:smooth val="0"/>
        </c:ser>
        <c:ser>
          <c:idx val="2"/>
          <c:order val="1"/>
          <c:tx>
            <c:strRef>
              <c:f>Charts!$A$85</c:f>
              <c:strCache>
                <c:ptCount val="1"/>
                <c:pt idx="0">
                  <c:v>Direct, Core Workday transactional impact</c:v>
                </c:pt>
              </c:strCache>
            </c:strRef>
          </c:tx>
          <c:spPr>
            <a:ln>
              <a:solidFill>
                <a:schemeClr val="accent4"/>
              </a:solidFill>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Charts!$C$85:$E$85</c:f>
              <c:numCache>
                <c:formatCode>"$"#,##0</c:formatCode>
                <c:ptCount val="3"/>
                <c:pt idx="0">
                  <c:v>1.3365E6</c:v>
                </c:pt>
                <c:pt idx="1">
                  <c:v>1.26225E6</c:v>
                </c:pt>
                <c:pt idx="2">
                  <c:v>891000.0</c:v>
                </c:pt>
              </c:numCache>
            </c:numRef>
          </c:val>
          <c:smooth val="0"/>
        </c:ser>
        <c:ser>
          <c:idx val="5"/>
          <c:order val="2"/>
          <c:tx>
            <c:strRef>
              <c:f>Charts!$A$87</c:f>
              <c:strCache>
                <c:ptCount val="1"/>
                <c:pt idx="0">
                  <c:v>Data delivery, warehouses and BI</c:v>
                </c:pt>
              </c:strCache>
            </c:strRef>
          </c:tx>
          <c:spPr>
            <a:ln>
              <a:solidFill>
                <a:schemeClr val="accent2"/>
              </a:solidFill>
              <a:prstDash val="solid"/>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Charts!$C$87:$E$87</c:f>
              <c:numCache>
                <c:formatCode>"$"#,##0</c:formatCode>
                <c:ptCount val="3"/>
                <c:pt idx="0">
                  <c:v>4.5E6</c:v>
                </c:pt>
                <c:pt idx="1">
                  <c:v>4.25E6</c:v>
                </c:pt>
                <c:pt idx="2">
                  <c:v>3.0E6</c:v>
                </c:pt>
              </c:numCache>
            </c:numRef>
          </c:val>
          <c:smooth val="0"/>
        </c:ser>
        <c:ser>
          <c:idx val="7"/>
          <c:order val="3"/>
          <c:tx>
            <c:strRef>
              <c:f>Charts!$A$89</c:f>
              <c:strCache>
                <c:ptCount val="1"/>
                <c:pt idx="0">
                  <c:v>Niche or unit apps</c:v>
                </c:pt>
              </c:strCache>
            </c:strRef>
          </c:tx>
          <c:spPr>
            <a:ln>
              <a:solidFill>
                <a:schemeClr val="tx2"/>
              </a:solidFill>
              <a:prstDash val="sysDot"/>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Charts!$C$89:$E$89</c:f>
              <c:numCache>
                <c:formatCode>"$"#,##0</c:formatCode>
                <c:ptCount val="3"/>
                <c:pt idx="0">
                  <c:v>128250.0</c:v>
                </c:pt>
                <c:pt idx="1">
                  <c:v>121125.0</c:v>
                </c:pt>
                <c:pt idx="2">
                  <c:v>85500.0</c:v>
                </c:pt>
              </c:numCache>
            </c:numRef>
          </c:val>
          <c:smooth val="0"/>
        </c:ser>
        <c:ser>
          <c:idx val="9"/>
          <c:order val="4"/>
          <c:tx>
            <c:strRef>
              <c:f>Charts!$A$91</c:f>
              <c:strCache>
                <c:ptCount val="1"/>
                <c:pt idx="0">
                  <c:v>General Technical and project management</c:v>
                </c:pt>
              </c:strCache>
            </c:strRef>
          </c:tx>
          <c:spPr>
            <a:ln>
              <a:solidFill>
                <a:schemeClr val="accent3">
                  <a:lumMod val="50000"/>
                </a:schemeClr>
              </a:solidFill>
              <a:prstDash val="dash"/>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Charts!$C$91:$E$91</c:f>
              <c:numCache>
                <c:formatCode>"$"#,##0</c:formatCode>
                <c:ptCount val="3"/>
                <c:pt idx="0">
                  <c:v>556500.0</c:v>
                </c:pt>
                <c:pt idx="1">
                  <c:v>525583.3333333333</c:v>
                </c:pt>
                <c:pt idx="2">
                  <c:v>371000.0</c:v>
                </c:pt>
              </c:numCache>
            </c:numRef>
          </c:val>
          <c:smooth val="0"/>
        </c:ser>
        <c:ser>
          <c:idx val="11"/>
          <c:order val="5"/>
          <c:tx>
            <c:strRef>
              <c:f>Charts!$A$93</c:f>
              <c:strCache>
                <c:ptCount val="1"/>
                <c:pt idx="0">
                  <c:v>Totals</c:v>
                </c:pt>
              </c:strCache>
            </c:strRef>
          </c:tx>
          <c:spPr>
            <a:ln>
              <a:solidFill>
                <a:schemeClr val="tx1"/>
              </a:solidFill>
            </a:ln>
          </c:spPr>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Charts!$C$93:$E$93</c:f>
              <c:numCache>
                <c:formatCode>"$"#,##0</c:formatCode>
                <c:ptCount val="3"/>
                <c:pt idx="0">
                  <c:v>6.68925E6</c:v>
                </c:pt>
                <c:pt idx="1">
                  <c:v>6.317625E6</c:v>
                </c:pt>
                <c:pt idx="2">
                  <c:v>4.4595E6</c:v>
                </c:pt>
              </c:numCache>
            </c:numRef>
          </c:val>
          <c:smooth val="0"/>
        </c:ser>
        <c:dLbls>
          <c:showLegendKey val="0"/>
          <c:showVal val="0"/>
          <c:showCatName val="0"/>
          <c:showSerName val="0"/>
          <c:showPercent val="0"/>
          <c:showBubbleSize val="0"/>
        </c:dLbls>
        <c:marker val="1"/>
        <c:smooth val="0"/>
        <c:axId val="430894808"/>
        <c:axId val="463814456"/>
      </c:lineChart>
      <c:catAx>
        <c:axId val="430894808"/>
        <c:scaling>
          <c:orientation val="minMax"/>
        </c:scaling>
        <c:delete val="0"/>
        <c:axPos val="b"/>
        <c:majorGridlines/>
        <c:majorTickMark val="none"/>
        <c:minorTickMark val="none"/>
        <c:tickLblPos val="nextTo"/>
        <c:txPr>
          <a:bodyPr/>
          <a:lstStyle/>
          <a:p>
            <a:pPr>
              <a:defRPr sz="1200"/>
            </a:pPr>
            <a:endParaRPr lang="en-US"/>
          </a:p>
        </c:txPr>
        <c:crossAx val="463814456"/>
        <c:crosses val="autoZero"/>
        <c:auto val="1"/>
        <c:lblAlgn val="ctr"/>
        <c:lblOffset val="100"/>
        <c:noMultiLvlLbl val="0"/>
      </c:catAx>
      <c:valAx>
        <c:axId val="463814456"/>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30894808"/>
        <c:crosses val="autoZero"/>
        <c:crossBetween val="between"/>
      </c:valAx>
    </c:plotArea>
    <c:legend>
      <c:legendPos val="r"/>
      <c:layout/>
      <c:overlay val="0"/>
      <c:spPr>
        <a:ln>
          <a:solidFill>
            <a:schemeClr val="tx1"/>
          </a:solidFill>
          <a:prstDash val="solid"/>
        </a:ln>
      </c:spPr>
      <c:txPr>
        <a:bodyPr/>
        <a:lstStyle/>
        <a:p>
          <a:pPr>
            <a:defRPr sz="1400"/>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25400</xdr:colOff>
      <xdr:row>18</xdr:row>
      <xdr:rowOff>88900</xdr:rowOff>
    </xdr:from>
    <xdr:to>
      <xdr:col>5</xdr:col>
      <xdr:colOff>342900</xdr:colOff>
      <xdr:row>54</xdr:row>
      <xdr:rowOff>50800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107950</xdr:rowOff>
    </xdr:from>
    <xdr:to>
      <xdr:col>2</xdr:col>
      <xdr:colOff>939800</xdr:colOff>
      <xdr:row>18</xdr:row>
      <xdr:rowOff>107950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965200</xdr:colOff>
      <xdr:row>0</xdr:row>
      <xdr:rowOff>101600</xdr:rowOff>
    </xdr:from>
    <xdr:to>
      <xdr:col>5</xdr:col>
      <xdr:colOff>546100</xdr:colOff>
      <xdr:row>18</xdr:row>
      <xdr:rowOff>88900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54</xdr:row>
      <xdr:rowOff>139700</xdr:rowOff>
    </xdr:from>
    <xdr:to>
      <xdr:col>5</xdr:col>
      <xdr:colOff>342900</xdr:colOff>
      <xdr:row>77</xdr:row>
      <xdr:rowOff>419100</xdr:rowOff>
    </xdr:to>
    <xdr:graphicFrame macro="">
      <xdr:nvGraphicFramePr>
        <xdr:cNvPr id="7" name="Chart 6" title="Jun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opLeftCell="B1" workbookViewId="0">
      <selection activeCell="H9" sqref="H9:I9"/>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44"/>
      <c r="E1" s="45"/>
      <c r="F1" s="46" t="s">
        <v>108</v>
      </c>
      <c r="G1" s="45"/>
      <c r="H1" s="45"/>
      <c r="I1" s="47"/>
    </row>
    <row r="2" spans="1:9" ht="35" customHeight="1">
      <c r="A2" s="48"/>
      <c r="B2" s="70"/>
      <c r="C2" s="49"/>
      <c r="D2" s="50" t="s">
        <v>145</v>
      </c>
      <c r="E2" s="49"/>
      <c r="F2" s="51" t="s">
        <v>146</v>
      </c>
      <c r="G2" s="49"/>
      <c r="H2" s="50" t="s">
        <v>106</v>
      </c>
      <c r="I2" s="50"/>
    </row>
    <row r="3" spans="1:9" s="41" customFormat="1" ht="90" customHeight="1">
      <c r="A3" s="42"/>
      <c r="B3" s="73" t="s">
        <v>130</v>
      </c>
      <c r="C3" s="52"/>
      <c r="D3" s="74" t="s">
        <v>147</v>
      </c>
      <c r="E3" s="53"/>
      <c r="F3" s="75" t="s">
        <v>144</v>
      </c>
      <c r="G3" s="53"/>
      <c r="H3" s="74" t="s">
        <v>107</v>
      </c>
      <c r="I3" s="74"/>
    </row>
    <row r="4" spans="1:9" s="43" customFormat="1" ht="35" thickBot="1">
      <c r="A4" s="69" t="s">
        <v>70</v>
      </c>
      <c r="B4" s="61" t="s">
        <v>101</v>
      </c>
      <c r="C4" s="62" t="s">
        <v>102</v>
      </c>
      <c r="D4" s="63" t="s">
        <v>137</v>
      </c>
      <c r="E4" s="62" t="s">
        <v>138</v>
      </c>
      <c r="F4" s="61" t="s">
        <v>135</v>
      </c>
      <c r="G4" s="62" t="s">
        <v>136</v>
      </c>
      <c r="H4" s="63" t="s">
        <v>133</v>
      </c>
      <c r="I4" s="63" t="s">
        <v>134</v>
      </c>
    </row>
    <row r="5" spans="1:9" ht="17">
      <c r="A5" s="57" t="str">
        <f>Details!A2</f>
        <v>Identity Management and IT Security</v>
      </c>
      <c r="B5" s="59">
        <f>Details!J2</f>
        <v>580</v>
      </c>
      <c r="C5" s="59">
        <f>Details!K2</f>
        <v>1120</v>
      </c>
      <c r="D5" s="60">
        <f t="shared" ref="D5:E9" si="0">B5*$C$14</f>
        <v>87000</v>
      </c>
      <c r="E5" s="60">
        <f t="shared" si="0"/>
        <v>168000</v>
      </c>
      <c r="F5" s="60">
        <f t="shared" ref="F5:G9" si="1">5/6*B5*$C$14+(1/6*B5*$C$13)</f>
        <v>82166.666666666672</v>
      </c>
      <c r="G5" s="60">
        <f t="shared" si="1"/>
        <v>158666.66666666666</v>
      </c>
      <c r="H5" s="60">
        <f t="shared" ref="H5:I9" si="2">B5*$C$13</f>
        <v>58000</v>
      </c>
      <c r="I5" s="60">
        <f t="shared" si="2"/>
        <v>112000</v>
      </c>
    </row>
    <row r="6" spans="1:9" ht="17">
      <c r="A6" s="57" t="str">
        <f>Details!A6</f>
        <v>Direct, Core Workday transactional impact</v>
      </c>
      <c r="B6" s="57">
        <f>Details!J6</f>
        <v>5530</v>
      </c>
      <c r="C6" s="57">
        <f>Details!K6</f>
        <v>8910</v>
      </c>
      <c r="D6" s="60">
        <f t="shared" si="0"/>
        <v>829500</v>
      </c>
      <c r="E6" s="60">
        <f t="shared" si="0"/>
        <v>1336500</v>
      </c>
      <c r="F6" s="58">
        <f t="shared" si="1"/>
        <v>783416.66666666674</v>
      </c>
      <c r="G6" s="58">
        <f t="shared" si="1"/>
        <v>1262250</v>
      </c>
      <c r="H6" s="60">
        <f t="shared" si="2"/>
        <v>553000</v>
      </c>
      <c r="I6" s="60">
        <f t="shared" si="2"/>
        <v>891000</v>
      </c>
    </row>
    <row r="7" spans="1:9" ht="17">
      <c r="A7" s="57" t="str">
        <f>Details!A16</f>
        <v>Data delivery, warehouses and BI</v>
      </c>
      <c r="B7" s="57">
        <f>Details!J16</f>
        <v>2600</v>
      </c>
      <c r="C7" s="57">
        <f>Details!K16</f>
        <v>30000</v>
      </c>
      <c r="D7" s="60">
        <f t="shared" si="0"/>
        <v>390000</v>
      </c>
      <c r="E7" s="60">
        <f t="shared" si="0"/>
        <v>4500000</v>
      </c>
      <c r="F7" s="58">
        <f t="shared" si="1"/>
        <v>368333.33333333337</v>
      </c>
      <c r="G7" s="58">
        <f t="shared" si="1"/>
        <v>4250000</v>
      </c>
      <c r="H7" s="60">
        <f t="shared" si="2"/>
        <v>260000</v>
      </c>
      <c r="I7" s="60">
        <f t="shared" si="2"/>
        <v>3000000</v>
      </c>
    </row>
    <row r="8" spans="1:9" ht="17">
      <c r="A8" s="57" t="str">
        <f>Details!A18</f>
        <v>Niche or unit apps</v>
      </c>
      <c r="B8" s="57">
        <f>Details!J18</f>
        <v>680</v>
      </c>
      <c r="C8" s="57">
        <f>Details!K18</f>
        <v>855</v>
      </c>
      <c r="D8" s="60">
        <f t="shared" si="0"/>
        <v>102000</v>
      </c>
      <c r="E8" s="60">
        <f t="shared" si="0"/>
        <v>128250</v>
      </c>
      <c r="F8" s="58">
        <f t="shared" si="1"/>
        <v>96333.333333333343</v>
      </c>
      <c r="G8" s="58">
        <f t="shared" si="1"/>
        <v>121125</v>
      </c>
      <c r="H8" s="60">
        <f t="shared" si="2"/>
        <v>68000</v>
      </c>
      <c r="I8" s="60">
        <f t="shared" si="2"/>
        <v>85500</v>
      </c>
    </row>
    <row r="9" spans="1:9" ht="17">
      <c r="A9" s="57" t="str">
        <f>Details!A26</f>
        <v>General Technical and project management</v>
      </c>
      <c r="B9" s="57">
        <f>Details!J26</f>
        <v>1890</v>
      </c>
      <c r="C9" s="57">
        <f>Details!K26</f>
        <v>3710</v>
      </c>
      <c r="D9" s="60">
        <f t="shared" si="0"/>
        <v>283500</v>
      </c>
      <c r="E9" s="60">
        <f t="shared" si="0"/>
        <v>556500</v>
      </c>
      <c r="F9" s="58">
        <f t="shared" si="1"/>
        <v>267750</v>
      </c>
      <c r="G9" s="58">
        <f t="shared" si="1"/>
        <v>525583.33333333337</v>
      </c>
      <c r="H9" s="60">
        <f t="shared" si="2"/>
        <v>189000</v>
      </c>
      <c r="I9" s="60">
        <f t="shared" si="2"/>
        <v>371000</v>
      </c>
    </row>
    <row r="10" spans="1:9" ht="18" thickBot="1">
      <c r="A10" s="68" t="s">
        <v>79</v>
      </c>
      <c r="B10" s="54">
        <f t="shared" ref="B10:G10" si="3">SUM(B5:B9)</f>
        <v>11280</v>
      </c>
      <c r="C10" s="54">
        <f t="shared" si="3"/>
        <v>44595</v>
      </c>
      <c r="D10" s="55">
        <f t="shared" ref="D10:E10" si="4">SUM(D5:D9)</f>
        <v>1692000</v>
      </c>
      <c r="E10" s="56">
        <f t="shared" si="4"/>
        <v>6689250</v>
      </c>
      <c r="F10" s="55">
        <f t="shared" si="3"/>
        <v>1598000</v>
      </c>
      <c r="G10" s="55">
        <f t="shared" si="3"/>
        <v>6317625</v>
      </c>
      <c r="H10" s="55">
        <f t="shared" ref="H10:I10" si="5">SUM(H5:H9)</f>
        <v>1128000</v>
      </c>
      <c r="I10" s="55">
        <f t="shared" si="5"/>
        <v>4459500</v>
      </c>
    </row>
    <row r="12" spans="1:9" ht="17">
      <c r="A12" s="67" t="s">
        <v>109</v>
      </c>
      <c r="B12" s="48"/>
      <c r="C12" s="48"/>
      <c r="D12" s="48"/>
      <c r="E12" s="48"/>
      <c r="F12" s="48"/>
    </row>
    <row r="13" spans="1:9" ht="17">
      <c r="A13" s="64" t="s">
        <v>82</v>
      </c>
      <c r="B13" s="65" t="s">
        <v>5</v>
      </c>
      <c r="C13" s="66">
        <v>100</v>
      </c>
      <c r="D13" s="48" t="s">
        <v>110</v>
      </c>
      <c r="E13" s="48"/>
      <c r="F13" s="48"/>
    </row>
    <row r="14" spans="1:9" ht="17">
      <c r="A14" s="64" t="s">
        <v>103</v>
      </c>
      <c r="B14" s="65" t="s">
        <v>5</v>
      </c>
      <c r="C14" s="66">
        <v>150</v>
      </c>
      <c r="D14" s="48" t="s">
        <v>110</v>
      </c>
      <c r="E14" s="48"/>
      <c r="F14" s="48"/>
    </row>
    <row r="15" spans="1:9" ht="17">
      <c r="A15" s="64" t="s">
        <v>104</v>
      </c>
      <c r="B15" s="48" t="s">
        <v>105</v>
      </c>
      <c r="C15" s="48"/>
      <c r="D15" s="48"/>
      <c r="E15" s="48"/>
      <c r="F15" s="48"/>
    </row>
    <row r="16" spans="1:9" ht="17">
      <c r="A16" s="64" t="s">
        <v>124</v>
      </c>
      <c r="B16" s="48" t="s">
        <v>125</v>
      </c>
      <c r="C16" s="48"/>
      <c r="D16" s="48"/>
      <c r="E16" s="48"/>
      <c r="F16" s="48"/>
    </row>
    <row r="17" spans="1:6" ht="17">
      <c r="A17" s="64"/>
      <c r="B17" s="48"/>
      <c r="C17" s="48" t="s">
        <v>126</v>
      </c>
      <c r="D17" s="48"/>
      <c r="E17" s="48"/>
      <c r="F17" s="48"/>
    </row>
    <row r="18" spans="1:6" ht="30" customHeight="1">
      <c r="A18" s="76" t="s">
        <v>139</v>
      </c>
      <c r="B18" s="48"/>
      <c r="C18" s="48"/>
      <c r="D18" s="48"/>
    </row>
    <row r="19" spans="1:6" ht="17">
      <c r="A19" s="64"/>
      <c r="B19" s="48" t="s">
        <v>140</v>
      </c>
      <c r="C19" s="48"/>
      <c r="D19" s="48"/>
    </row>
    <row r="20" spans="1:6" ht="17">
      <c r="A20" s="64"/>
      <c r="B20" s="48" t="s">
        <v>141</v>
      </c>
      <c r="C20" s="48"/>
      <c r="D20" s="48"/>
    </row>
    <row r="21" spans="1:6" ht="17">
      <c r="A21" s="64"/>
      <c r="B21" s="48" t="s">
        <v>142</v>
      </c>
      <c r="C21" s="48"/>
      <c r="D21" s="48"/>
    </row>
    <row r="22" spans="1:6" ht="17">
      <c r="A22" s="48"/>
      <c r="B22" s="48"/>
      <c r="C22" s="48"/>
      <c r="D22" s="48"/>
    </row>
    <row r="23" spans="1:6" ht="17">
      <c r="A23" s="48"/>
      <c r="B23" s="48"/>
      <c r="C23" s="48"/>
      <c r="D23" s="48"/>
    </row>
    <row r="24" spans="1:6" ht="17">
      <c r="A24" s="48"/>
      <c r="B24" s="48"/>
      <c r="C24" s="48"/>
      <c r="D24" s="48"/>
    </row>
    <row r="25" spans="1:6" ht="17">
      <c r="A25" s="64"/>
      <c r="B25" s="48"/>
      <c r="C25" s="48"/>
      <c r="D25" s="48"/>
    </row>
    <row r="26" spans="1:6" ht="17">
      <c r="A26" s="64"/>
      <c r="B26" s="48"/>
      <c r="C26" s="48"/>
      <c r="D26" s="48"/>
    </row>
    <row r="27" spans="1:6" ht="17">
      <c r="A27" s="64"/>
      <c r="B27" s="48"/>
      <c r="C27" s="48"/>
      <c r="D27" s="48"/>
    </row>
    <row r="28" spans="1:6" ht="17">
      <c r="A28" s="48"/>
      <c r="B28" s="48"/>
      <c r="C28" s="48"/>
      <c r="D28" s="48"/>
    </row>
    <row r="29" spans="1:6" ht="17">
      <c r="A29" s="48"/>
      <c r="B29" s="48"/>
      <c r="C29" s="48"/>
      <c r="D29" s="48"/>
    </row>
    <row r="30" spans="1:6" ht="17">
      <c r="A30" s="48"/>
      <c r="B30" s="48"/>
      <c r="C30" s="48"/>
      <c r="D30" s="48"/>
    </row>
    <row r="31" spans="1:6" ht="17">
      <c r="A31" s="64"/>
      <c r="B31" s="48"/>
      <c r="C31" s="48"/>
      <c r="D31" s="48"/>
    </row>
    <row r="32" spans="1:6" ht="17">
      <c r="A32" s="64"/>
      <c r="B32" s="48"/>
      <c r="C32" s="48"/>
      <c r="D32" s="48"/>
    </row>
    <row r="33" spans="1:4" ht="17">
      <c r="A33" s="64"/>
      <c r="B33" s="48"/>
      <c r="C33" s="48"/>
      <c r="D33" s="48"/>
    </row>
    <row r="34" spans="1:4" ht="17">
      <c r="A34" s="64"/>
      <c r="B34" s="48"/>
      <c r="C34" s="48"/>
      <c r="D34" s="48"/>
    </row>
    <row r="35" spans="1:4" ht="17">
      <c r="A35" s="64"/>
      <c r="B35" s="48"/>
      <c r="C35" s="48"/>
      <c r="D35" s="48"/>
    </row>
    <row r="36" spans="1:4" ht="17">
      <c r="A36" s="67"/>
      <c r="B36" s="48"/>
      <c r="C36" s="48"/>
      <c r="D36" s="48"/>
    </row>
    <row r="37" spans="1:4" ht="17">
      <c r="A37" s="64"/>
      <c r="B37" s="48"/>
      <c r="C37" s="48"/>
      <c r="D37" s="48"/>
    </row>
    <row r="38" spans="1:4" ht="17">
      <c r="C38" s="48"/>
    </row>
    <row r="39" spans="1:4" ht="17">
      <c r="C39" s="48" t="s">
        <v>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72" customWidth="1"/>
    <col min="2" max="2" width="118" style="41" customWidth="1"/>
  </cols>
  <sheetData>
    <row r="1" spans="1:3" ht="17">
      <c r="A1" s="82" t="s">
        <v>85</v>
      </c>
      <c r="B1" s="42"/>
      <c r="C1" s="48"/>
    </row>
    <row r="2" spans="1:3" ht="17">
      <c r="A2" s="84" t="s">
        <v>112</v>
      </c>
      <c r="B2" s="42" t="s">
        <v>114</v>
      </c>
      <c r="C2" s="48"/>
    </row>
    <row r="3" spans="1:3" ht="17">
      <c r="A3" s="84"/>
      <c r="B3" s="42" t="s">
        <v>116</v>
      </c>
    </row>
    <row r="4" spans="1:3" ht="51">
      <c r="A4" s="84" t="s">
        <v>113</v>
      </c>
      <c r="B4" s="42" t="s">
        <v>149</v>
      </c>
      <c r="C4" s="48"/>
    </row>
    <row r="5" spans="1:3" ht="17">
      <c r="A5" s="85"/>
      <c r="B5" s="42" t="s">
        <v>111</v>
      </c>
    </row>
    <row r="6" spans="1:3" ht="17">
      <c r="A6" s="85"/>
      <c r="B6" s="42" t="s">
        <v>150</v>
      </c>
    </row>
    <row r="7" spans="1:3" ht="17">
      <c r="A7" s="85"/>
      <c r="B7" s="42" t="s">
        <v>151</v>
      </c>
    </row>
    <row r="8" spans="1:3" ht="34">
      <c r="A8" s="84" t="s">
        <v>115</v>
      </c>
      <c r="B8" s="42" t="s">
        <v>152</v>
      </c>
      <c r="C8" s="48"/>
    </row>
    <row r="9" spans="1:3" ht="17">
      <c r="A9" s="84"/>
      <c r="B9" s="42" t="s">
        <v>5</v>
      </c>
    </row>
    <row r="10" spans="1:3" ht="17">
      <c r="A10" s="84"/>
      <c r="B10" s="42" t="s">
        <v>123</v>
      </c>
    </row>
    <row r="11" spans="1:3" ht="17">
      <c r="A11" s="85"/>
      <c r="B11" s="42" t="s">
        <v>122</v>
      </c>
    </row>
    <row r="12" spans="1:3" ht="34">
      <c r="A12" s="85"/>
      <c r="B12" s="42" t="s">
        <v>131</v>
      </c>
    </row>
    <row r="13" spans="1:3" ht="17">
      <c r="A13" s="85"/>
      <c r="B13" s="42" t="s">
        <v>5</v>
      </c>
    </row>
    <row r="14" spans="1:3" ht="17">
      <c r="A14" s="84" t="s">
        <v>119</v>
      </c>
      <c r="B14" s="42" t="s">
        <v>120</v>
      </c>
      <c r="C14" s="48"/>
    </row>
    <row r="15" spans="1:3" ht="17">
      <c r="A15" s="84"/>
      <c r="B15" s="42" t="s">
        <v>121</v>
      </c>
    </row>
    <row r="16" spans="1:3" ht="34">
      <c r="A16" s="84" t="s">
        <v>118</v>
      </c>
      <c r="B16" s="42" t="s">
        <v>132</v>
      </c>
      <c r="C16" s="48"/>
    </row>
    <row r="17" spans="1:3" ht="17">
      <c r="A17" s="84"/>
      <c r="C17" s="48" t="s">
        <v>5</v>
      </c>
    </row>
    <row r="18" spans="1:3" ht="17">
      <c r="A18" s="84" t="s">
        <v>127</v>
      </c>
      <c r="B18" s="42" t="s">
        <v>128</v>
      </c>
      <c r="C18" s="48"/>
    </row>
    <row r="19" spans="1:3" ht="17">
      <c r="A19" s="71"/>
      <c r="B19" s="42"/>
      <c r="C19" s="48"/>
    </row>
    <row r="20" spans="1:3" ht="34">
      <c r="A20" s="83" t="s">
        <v>148</v>
      </c>
      <c r="B20" s="42"/>
      <c r="C20" s="48"/>
    </row>
    <row r="21" spans="1:3" ht="17">
      <c r="A21" s="84" t="s">
        <v>117</v>
      </c>
      <c r="B21" s="42" t="s">
        <v>129</v>
      </c>
      <c r="C21" s="48"/>
    </row>
    <row r="22" spans="1:3" ht="34">
      <c r="B22" s="42" t="s">
        <v>153</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93"/>
  <sheetViews>
    <sheetView tabSelected="1" topLeftCell="A17" workbookViewId="0">
      <selection activeCell="F67" sqref="F67"/>
    </sheetView>
  </sheetViews>
  <sheetFormatPr baseColWidth="10" defaultRowHeight="12" x14ac:dyDescent="0"/>
  <cols>
    <col min="1" max="1" width="51.33203125" customWidth="1"/>
    <col min="2" max="2" width="9.5" customWidth="1"/>
    <col min="3" max="3" width="23.83203125" customWidth="1"/>
    <col min="4" max="4" width="26.33203125" customWidth="1"/>
    <col min="5" max="5" width="28.33203125" customWidth="1"/>
  </cols>
  <sheetData>
    <row r="15" spans="1:5">
      <c r="A15" s="77"/>
      <c r="B15" s="77"/>
      <c r="C15" s="41"/>
      <c r="D15" s="41"/>
      <c r="E15" s="41"/>
    </row>
    <row r="16" spans="1:5">
      <c r="C16" s="78"/>
      <c r="D16" s="78"/>
      <c r="E16" s="78"/>
    </row>
    <row r="17" spans="3:5">
      <c r="C17" s="78"/>
      <c r="D17" s="78"/>
      <c r="E17" s="78"/>
    </row>
    <row r="18" spans="3:5">
      <c r="C18" s="78"/>
      <c r="D18" s="78"/>
      <c r="E18" s="78"/>
    </row>
    <row r="19" spans="3:5">
      <c r="C19" s="78"/>
      <c r="D19" s="78"/>
      <c r="E19" s="78"/>
    </row>
    <row r="20" spans="3:5">
      <c r="C20" s="78"/>
      <c r="D20" s="78"/>
      <c r="E20" s="78"/>
    </row>
    <row r="21" spans="3:5">
      <c r="C21" s="78"/>
      <c r="D21" s="78"/>
      <c r="E21" s="78"/>
    </row>
    <row r="67" ht="48" customHeight="1"/>
    <row r="81" spans="1:5" ht="51">
      <c r="A81" s="79" t="s">
        <v>143</v>
      </c>
      <c r="B81" s="79"/>
      <c r="C81" s="80" t="str">
        <f>SummaryofOptions!D3</f>
        <v>At 100% Consultant Rates (for 7/2012)</v>
      </c>
      <c r="D81" s="80" t="str">
        <f>SummaryofOptions!F3</f>
        <v>At 5/6 Consultants and 1/6 CU rates (for 1/2013)</v>
      </c>
      <c r="E81" s="80" t="str">
        <f>SummaryofOptions!H3</f>
        <v>At Cornell Rates (Start after 6/2012)</v>
      </c>
    </row>
    <row r="82" spans="1:5" ht="17">
      <c r="A82" s="57" t="str">
        <f>SummaryofOptions!A5</f>
        <v>Identity Management and IT Security</v>
      </c>
      <c r="B82" s="57" t="s">
        <v>101</v>
      </c>
      <c r="C82" s="81">
        <f>SummaryofOptions!D5</f>
        <v>87000</v>
      </c>
      <c r="D82" s="81">
        <f>SummaryofOptions!F5</f>
        <v>82166.666666666672</v>
      </c>
      <c r="E82" s="81">
        <f>SummaryofOptions!H5</f>
        <v>58000</v>
      </c>
    </row>
    <row r="83" spans="1:5" ht="17">
      <c r="A83" s="57" t="str">
        <f>SummaryofOptions!A5</f>
        <v>Identity Management and IT Security</v>
      </c>
      <c r="B83" s="57" t="s">
        <v>102</v>
      </c>
      <c r="C83" s="81">
        <f>SummaryofOptions!E5</f>
        <v>168000</v>
      </c>
      <c r="D83" s="81">
        <f>SummaryofOptions!G5</f>
        <v>158666.66666666666</v>
      </c>
      <c r="E83" s="81">
        <f>SummaryofOptions!I5</f>
        <v>112000</v>
      </c>
    </row>
    <row r="84" spans="1:5" ht="17">
      <c r="A84" s="57" t="str">
        <f>SummaryofOptions!A6</f>
        <v>Direct, Core Workday transactional impact</v>
      </c>
      <c r="B84" s="57" t="s">
        <v>101</v>
      </c>
      <c r="C84" s="81">
        <f>SummaryofOptions!D6</f>
        <v>829500</v>
      </c>
      <c r="D84" s="81">
        <f>SummaryofOptions!F6</f>
        <v>783416.66666666674</v>
      </c>
      <c r="E84" s="81">
        <f>SummaryofOptions!H6</f>
        <v>553000</v>
      </c>
    </row>
    <row r="85" spans="1:5" ht="17">
      <c r="A85" s="57" t="str">
        <f>SummaryofOptions!A6</f>
        <v>Direct, Core Workday transactional impact</v>
      </c>
      <c r="B85" s="57" t="s">
        <v>102</v>
      </c>
      <c r="C85" s="81">
        <f>SummaryofOptions!E6</f>
        <v>1336500</v>
      </c>
      <c r="D85" s="81">
        <f>SummaryofOptions!G6</f>
        <v>1262250</v>
      </c>
      <c r="E85" s="81">
        <f>SummaryofOptions!I6</f>
        <v>891000</v>
      </c>
    </row>
    <row r="86" spans="1:5" ht="17">
      <c r="A86" s="57" t="str">
        <f>SummaryofOptions!A7</f>
        <v>Data delivery, warehouses and BI</v>
      </c>
      <c r="B86" s="57" t="s">
        <v>101</v>
      </c>
      <c r="C86" s="81">
        <f>SummaryofOptions!D7</f>
        <v>390000</v>
      </c>
      <c r="D86" s="81">
        <f>SummaryofOptions!F7</f>
        <v>368333.33333333337</v>
      </c>
      <c r="E86" s="81">
        <f>SummaryofOptions!H7</f>
        <v>260000</v>
      </c>
    </row>
    <row r="87" spans="1:5" ht="17">
      <c r="A87" s="57" t="str">
        <f>SummaryofOptions!A7</f>
        <v>Data delivery, warehouses and BI</v>
      </c>
      <c r="B87" s="57" t="s">
        <v>102</v>
      </c>
      <c r="C87" s="81">
        <f>SummaryofOptions!E7</f>
        <v>4500000</v>
      </c>
      <c r="D87" s="81">
        <f>SummaryofOptions!G7</f>
        <v>4250000</v>
      </c>
      <c r="E87" s="81">
        <f>SummaryofOptions!I7</f>
        <v>3000000</v>
      </c>
    </row>
    <row r="88" spans="1:5" ht="17">
      <c r="A88" s="57" t="str">
        <f>SummaryofOptions!A8</f>
        <v>Niche or unit apps</v>
      </c>
      <c r="B88" s="57" t="s">
        <v>101</v>
      </c>
      <c r="C88" s="81">
        <f>SummaryofOptions!D8</f>
        <v>102000</v>
      </c>
      <c r="D88" s="81">
        <f>SummaryofOptions!F8</f>
        <v>96333.333333333343</v>
      </c>
      <c r="E88" s="81">
        <f>SummaryofOptions!H8</f>
        <v>68000</v>
      </c>
    </row>
    <row r="89" spans="1:5" ht="17">
      <c r="A89" s="57" t="str">
        <f>SummaryofOptions!A8</f>
        <v>Niche or unit apps</v>
      </c>
      <c r="B89" s="57" t="s">
        <v>102</v>
      </c>
      <c r="C89" s="81">
        <f>SummaryofOptions!E8</f>
        <v>128250</v>
      </c>
      <c r="D89" s="81">
        <f>SummaryofOptions!G8</f>
        <v>121125</v>
      </c>
      <c r="E89" s="81">
        <f>SummaryofOptions!I8</f>
        <v>85500</v>
      </c>
    </row>
    <row r="90" spans="1:5" ht="17">
      <c r="A90" s="57" t="str">
        <f>SummaryofOptions!A9</f>
        <v>General Technical and project management</v>
      </c>
      <c r="B90" s="57" t="s">
        <v>101</v>
      </c>
      <c r="C90" s="81">
        <f>SummaryofOptions!D9</f>
        <v>283500</v>
      </c>
      <c r="D90" s="81">
        <f>SummaryofOptions!F9</f>
        <v>267750</v>
      </c>
      <c r="E90" s="81">
        <f>SummaryofOptions!H9</f>
        <v>189000</v>
      </c>
    </row>
    <row r="91" spans="1:5" ht="17">
      <c r="A91" s="57" t="str">
        <f>SummaryofOptions!A9</f>
        <v>General Technical and project management</v>
      </c>
      <c r="B91" s="57" t="s">
        <v>102</v>
      </c>
      <c r="C91" s="81">
        <f>SummaryofOptions!E9</f>
        <v>556500</v>
      </c>
      <c r="D91" s="81">
        <f>SummaryofOptions!G9</f>
        <v>525583.33333333337</v>
      </c>
      <c r="E91" s="81">
        <f>SummaryofOptions!I9</f>
        <v>371000</v>
      </c>
    </row>
    <row r="92" spans="1:5" ht="17">
      <c r="A92" s="57" t="str">
        <f>SummaryofOptions!A10</f>
        <v>Totals</v>
      </c>
      <c r="B92" s="57" t="s">
        <v>101</v>
      </c>
      <c r="C92" s="81">
        <f t="shared" ref="C92:E93" si="0">SUM(C82+C84+C86+C88+C90)</f>
        <v>1692000</v>
      </c>
      <c r="D92" s="81">
        <f t="shared" si="0"/>
        <v>1598000</v>
      </c>
      <c r="E92" s="81">
        <f t="shared" si="0"/>
        <v>1128000</v>
      </c>
    </row>
    <row r="93" spans="1:5" ht="17">
      <c r="A93" s="57" t="str">
        <f>SummaryofOptions!A10</f>
        <v>Totals</v>
      </c>
      <c r="B93" s="57" t="s">
        <v>102</v>
      </c>
      <c r="C93" s="81">
        <f t="shared" si="0"/>
        <v>6689250</v>
      </c>
      <c r="D93" s="81">
        <f t="shared" si="0"/>
        <v>6317625</v>
      </c>
      <c r="E93" s="81">
        <f t="shared" si="0"/>
        <v>4459500</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workbookViewId="0">
      <pane ySplit="1" topLeftCell="A6" activePane="bottomLeft" state="frozen"/>
      <selection pane="bottomLeft" activeCell="C9" sqref="C9"/>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70</v>
      </c>
      <c r="B1" s="10" t="s">
        <v>54</v>
      </c>
      <c r="C1" s="10" t="s">
        <v>48</v>
      </c>
      <c r="D1" s="10" t="s">
        <v>66</v>
      </c>
      <c r="E1" s="10" t="s">
        <v>55</v>
      </c>
      <c r="F1" s="10" t="s">
        <v>14</v>
      </c>
      <c r="G1" s="10" t="s">
        <v>38</v>
      </c>
      <c r="H1" s="10" t="s">
        <v>68</v>
      </c>
      <c r="I1" s="10" t="s">
        <v>96</v>
      </c>
      <c r="J1" s="10" t="s">
        <v>72</v>
      </c>
      <c r="K1" s="10" t="s">
        <v>73</v>
      </c>
      <c r="L1" s="1"/>
      <c r="M1" s="1"/>
      <c r="N1" s="1"/>
      <c r="O1" s="1"/>
      <c r="P1" s="1"/>
      <c r="Q1" s="1"/>
      <c r="R1" s="1"/>
      <c r="S1" s="1"/>
      <c r="T1" s="1"/>
      <c r="U1" s="1"/>
      <c r="V1" s="1"/>
    </row>
    <row r="2" spans="1:22" ht="12">
      <c r="A2" s="18" t="s">
        <v>80</v>
      </c>
      <c r="B2" s="19"/>
      <c r="C2" s="19"/>
      <c r="D2" s="19"/>
      <c r="E2" s="20"/>
      <c r="F2" s="20"/>
      <c r="G2" s="20"/>
      <c r="H2" s="19"/>
      <c r="I2" s="19"/>
      <c r="J2" s="19">
        <f>SUM(F3:F5)</f>
        <v>580</v>
      </c>
      <c r="K2" s="19">
        <f>SUM(G3:G5)</f>
        <v>1120</v>
      </c>
      <c r="L2" s="1"/>
      <c r="M2" s="1"/>
      <c r="N2" s="1"/>
      <c r="O2" s="1"/>
      <c r="P2" s="1"/>
      <c r="Q2" s="1"/>
      <c r="R2" s="1"/>
      <c r="S2" s="1"/>
      <c r="T2" s="1"/>
      <c r="U2" s="1"/>
      <c r="V2" s="1"/>
    </row>
    <row r="3" spans="1:22" ht="108">
      <c r="A3" s="3"/>
      <c r="B3" s="4" t="s">
        <v>52</v>
      </c>
      <c r="C3" s="4" t="s">
        <v>20</v>
      </c>
      <c r="D3" s="4" t="s">
        <v>44</v>
      </c>
      <c r="E3" s="5" t="s">
        <v>23</v>
      </c>
      <c r="F3" s="5">
        <v>500</v>
      </c>
      <c r="G3" s="5">
        <v>1000</v>
      </c>
      <c r="H3" s="4" t="s">
        <v>155</v>
      </c>
      <c r="I3" s="4" t="s">
        <v>62</v>
      </c>
      <c r="J3" s="4"/>
      <c r="K3" s="4"/>
      <c r="L3" s="1"/>
      <c r="M3" s="1"/>
      <c r="N3" s="1"/>
      <c r="O3" s="1"/>
      <c r="P3" s="1"/>
      <c r="Q3" s="1"/>
      <c r="R3" s="1"/>
      <c r="S3" s="1"/>
      <c r="T3" s="1"/>
      <c r="U3" s="1"/>
      <c r="V3" s="1"/>
    </row>
    <row r="4" spans="1:22" ht="36">
      <c r="A4" s="3"/>
      <c r="B4" s="4" t="s">
        <v>40</v>
      </c>
      <c r="C4" s="4" t="s">
        <v>18</v>
      </c>
      <c r="D4" s="4"/>
      <c r="E4" s="5" t="s">
        <v>21</v>
      </c>
      <c r="F4" s="5">
        <v>40</v>
      </c>
      <c r="G4" s="5">
        <v>60</v>
      </c>
      <c r="H4" s="4"/>
      <c r="I4" s="4"/>
      <c r="J4" s="4"/>
      <c r="K4" s="4"/>
      <c r="L4" s="1"/>
      <c r="M4" s="1"/>
      <c r="N4" s="1"/>
      <c r="O4" s="1"/>
      <c r="P4" s="1"/>
      <c r="Q4" s="1"/>
      <c r="R4" s="1"/>
      <c r="S4" s="1"/>
      <c r="T4" s="1"/>
      <c r="U4" s="1"/>
      <c r="V4" s="1"/>
    </row>
    <row r="5" spans="1:22" ht="36">
      <c r="A5" s="3"/>
      <c r="B5" s="4" t="s">
        <v>65</v>
      </c>
      <c r="C5" s="4" t="s">
        <v>46</v>
      </c>
      <c r="D5" s="4"/>
      <c r="E5" s="5" t="s">
        <v>21</v>
      </c>
      <c r="F5" s="5">
        <v>40</v>
      </c>
      <c r="G5" s="5">
        <v>60</v>
      </c>
      <c r="H5" s="4"/>
      <c r="I5" s="4"/>
      <c r="J5" s="4"/>
      <c r="K5" s="4"/>
      <c r="L5" s="1"/>
      <c r="M5" s="1"/>
      <c r="N5" s="1"/>
      <c r="O5" s="1"/>
      <c r="P5" s="1"/>
      <c r="Q5" s="1"/>
      <c r="R5" s="1"/>
      <c r="S5" s="1"/>
      <c r="T5" s="1"/>
      <c r="U5" s="1"/>
      <c r="V5" s="1"/>
    </row>
    <row r="6" spans="1:22" ht="12">
      <c r="A6" s="15" t="s">
        <v>78</v>
      </c>
      <c r="B6" s="16"/>
      <c r="C6" s="16"/>
      <c r="D6" s="16"/>
      <c r="E6" s="17"/>
      <c r="F6" s="17"/>
      <c r="G6" s="17"/>
      <c r="H6" s="16"/>
      <c r="I6" s="16"/>
      <c r="J6" s="16">
        <f>SUM(F7:F15)</f>
        <v>5530</v>
      </c>
      <c r="K6" s="16">
        <f>SUM(G7:G15)</f>
        <v>8910</v>
      </c>
      <c r="L6" s="11" t="s">
        <v>5</v>
      </c>
      <c r="M6" s="1"/>
      <c r="N6" s="1"/>
      <c r="O6" s="1"/>
      <c r="P6" s="1"/>
      <c r="Q6" s="1"/>
      <c r="R6" s="1"/>
      <c r="S6" s="1"/>
      <c r="T6" s="1"/>
      <c r="U6" s="1"/>
      <c r="V6" s="1"/>
    </row>
    <row r="7" spans="1:22" ht="48">
      <c r="A7" s="3"/>
      <c r="B7" s="4" t="s">
        <v>8</v>
      </c>
      <c r="C7" s="4" t="s">
        <v>58</v>
      </c>
      <c r="D7" s="4" t="s">
        <v>51</v>
      </c>
      <c r="E7" s="5" t="s">
        <v>22</v>
      </c>
      <c r="F7" s="5">
        <v>150</v>
      </c>
      <c r="G7" s="5">
        <v>250</v>
      </c>
      <c r="H7" s="4" t="s">
        <v>31</v>
      </c>
      <c r="I7" s="4" t="s">
        <v>90</v>
      </c>
      <c r="J7" s="4"/>
      <c r="K7" s="4"/>
      <c r="L7" s="1"/>
      <c r="M7" s="1"/>
      <c r="N7" s="1"/>
      <c r="O7" s="1"/>
      <c r="P7" s="1"/>
      <c r="Q7" s="1"/>
      <c r="R7" s="1"/>
      <c r="S7" s="1"/>
      <c r="T7" s="1"/>
      <c r="U7" s="1"/>
      <c r="V7" s="1"/>
    </row>
    <row r="8" spans="1:22" ht="180">
      <c r="A8" s="3"/>
      <c r="B8" s="4" t="s">
        <v>64</v>
      </c>
      <c r="C8" s="4" t="s">
        <v>158</v>
      </c>
      <c r="D8" s="4" t="s">
        <v>4</v>
      </c>
      <c r="E8" s="5" t="s">
        <v>23</v>
      </c>
      <c r="F8" s="5">
        <v>4000</v>
      </c>
      <c r="G8" s="5">
        <f>F8*1.5</f>
        <v>6000</v>
      </c>
      <c r="H8" s="4" t="s">
        <v>157</v>
      </c>
      <c r="I8" s="4"/>
      <c r="J8" s="4"/>
      <c r="K8" s="4"/>
      <c r="L8" s="1"/>
      <c r="M8" s="1"/>
      <c r="N8" s="1"/>
      <c r="O8" s="1"/>
      <c r="P8" s="1"/>
      <c r="Q8" s="1"/>
      <c r="R8" s="1"/>
      <c r="S8" s="1"/>
      <c r="T8" s="1"/>
      <c r="U8" s="1"/>
      <c r="V8" s="1"/>
    </row>
    <row r="9" spans="1:22" ht="24">
      <c r="A9" s="3"/>
      <c r="B9" s="4" t="s">
        <v>28</v>
      </c>
      <c r="C9" s="4" t="s">
        <v>154</v>
      </c>
      <c r="D9" s="4"/>
      <c r="E9" s="5" t="s">
        <v>9</v>
      </c>
      <c r="F9" s="5">
        <v>40</v>
      </c>
      <c r="G9" s="5">
        <v>60</v>
      </c>
      <c r="H9" s="4"/>
      <c r="I9" s="4"/>
      <c r="J9" s="4"/>
      <c r="K9" s="4"/>
      <c r="L9" s="1"/>
      <c r="M9" s="1"/>
      <c r="N9" s="1"/>
      <c r="O9" s="1"/>
      <c r="P9" s="1"/>
      <c r="Q9" s="1"/>
      <c r="R9" s="1"/>
      <c r="S9" s="1"/>
      <c r="T9" s="1"/>
      <c r="U9" s="1"/>
      <c r="V9" s="1"/>
    </row>
    <row r="10" spans="1:22" ht="72">
      <c r="A10" s="3"/>
      <c r="B10" s="4" t="s">
        <v>77</v>
      </c>
      <c r="C10" s="4" t="s">
        <v>33</v>
      </c>
      <c r="D10" s="4"/>
      <c r="E10" s="5" t="s">
        <v>21</v>
      </c>
      <c r="F10" s="5">
        <v>0</v>
      </c>
      <c r="G10" s="5">
        <v>40</v>
      </c>
      <c r="H10" s="4" t="s">
        <v>11</v>
      </c>
      <c r="I10" s="4" t="s">
        <v>32</v>
      </c>
      <c r="J10" s="4"/>
      <c r="K10" s="4"/>
      <c r="L10" s="1"/>
      <c r="M10" s="1"/>
      <c r="N10" s="1"/>
      <c r="O10" s="1"/>
      <c r="P10" s="1"/>
      <c r="Q10" s="1"/>
      <c r="R10" s="1"/>
      <c r="S10" s="1"/>
      <c r="T10" s="1"/>
      <c r="U10" s="1"/>
      <c r="V10" s="1"/>
    </row>
    <row r="11" spans="1:22" ht="36">
      <c r="A11" s="3"/>
      <c r="B11" s="4" t="s">
        <v>50</v>
      </c>
      <c r="C11" s="4" t="s">
        <v>10</v>
      </c>
      <c r="D11" s="4"/>
      <c r="E11" s="5" t="s">
        <v>22</v>
      </c>
      <c r="F11" s="5">
        <v>150</v>
      </c>
      <c r="G11" s="5">
        <v>250</v>
      </c>
      <c r="H11" s="4" t="s">
        <v>69</v>
      </c>
      <c r="I11" s="4"/>
      <c r="J11" s="4"/>
      <c r="K11" s="4"/>
      <c r="L11" s="1"/>
      <c r="M11" s="1"/>
      <c r="N11" s="1"/>
      <c r="O11" s="1"/>
      <c r="P11" s="1"/>
      <c r="Q11" s="1"/>
      <c r="R11" s="1"/>
      <c r="S11" s="1"/>
      <c r="T11" s="1"/>
      <c r="U11" s="1"/>
      <c r="V11" s="1"/>
    </row>
    <row r="12" spans="1:22" ht="60">
      <c r="A12" s="3"/>
      <c r="B12" s="4" t="s">
        <v>61</v>
      </c>
      <c r="C12" s="4" t="s">
        <v>49</v>
      </c>
      <c r="D12" s="4" t="s">
        <v>57</v>
      </c>
      <c r="E12" s="5" t="s">
        <v>22</v>
      </c>
      <c r="F12" s="5">
        <v>150</v>
      </c>
      <c r="G12" s="5">
        <v>250</v>
      </c>
      <c r="H12" s="4" t="s">
        <v>47</v>
      </c>
      <c r="I12" s="4" t="s">
        <v>87</v>
      </c>
      <c r="J12" s="4"/>
      <c r="K12" s="4"/>
      <c r="L12" s="1"/>
      <c r="M12" s="1"/>
      <c r="N12" s="1"/>
      <c r="O12" s="1"/>
      <c r="P12" s="1"/>
      <c r="Q12" s="1"/>
      <c r="R12" s="1"/>
      <c r="S12" s="1"/>
      <c r="T12" s="1"/>
      <c r="U12" s="1"/>
      <c r="V12" s="1"/>
    </row>
    <row r="13" spans="1:22" ht="24">
      <c r="A13" s="3"/>
      <c r="B13" s="4" t="s">
        <v>1</v>
      </c>
      <c r="C13" s="4" t="s">
        <v>29</v>
      </c>
      <c r="D13" s="4"/>
      <c r="E13" s="5" t="s">
        <v>86</v>
      </c>
      <c r="F13" s="5">
        <v>40</v>
      </c>
      <c r="G13" s="5">
        <v>60</v>
      </c>
      <c r="H13" s="4" t="s">
        <v>16</v>
      </c>
      <c r="I13" t="s">
        <v>88</v>
      </c>
      <c r="J13" s="4"/>
      <c r="K13" s="4"/>
      <c r="L13" s="1"/>
      <c r="M13" s="1"/>
      <c r="N13" s="1"/>
      <c r="O13" s="1"/>
      <c r="P13" s="1"/>
      <c r="Q13" s="1"/>
      <c r="R13" s="1"/>
      <c r="S13" s="1"/>
      <c r="T13" s="1"/>
      <c r="U13" s="1"/>
      <c r="V13" s="1"/>
    </row>
    <row r="14" spans="1:22" ht="48">
      <c r="A14" s="3"/>
      <c r="B14" s="4" t="s">
        <v>12</v>
      </c>
      <c r="C14" s="4" t="s">
        <v>24</v>
      </c>
      <c r="D14" s="4" t="s">
        <v>4</v>
      </c>
      <c r="E14" s="5" t="s">
        <v>23</v>
      </c>
      <c r="F14" s="5">
        <v>1000</v>
      </c>
      <c r="G14" s="5">
        <f>F14*2</f>
        <v>2000</v>
      </c>
      <c r="H14" s="4" t="s">
        <v>36</v>
      </c>
      <c r="I14" s="4" t="s">
        <v>30</v>
      </c>
      <c r="J14" s="4"/>
      <c r="K14" s="4"/>
      <c r="L14" s="1"/>
      <c r="M14" s="1"/>
      <c r="N14" s="1"/>
      <c r="O14" s="1"/>
      <c r="P14" s="1"/>
      <c r="Q14" s="1"/>
      <c r="R14" s="1"/>
      <c r="S14" s="1"/>
      <c r="T14" s="1"/>
      <c r="U14" s="1"/>
      <c r="V14" s="1"/>
    </row>
    <row r="15" spans="1:22" ht="12.75" customHeight="1">
      <c r="A15" s="3"/>
      <c r="B15" s="4" t="s">
        <v>15</v>
      </c>
      <c r="C15" s="4"/>
      <c r="D15" s="4" t="s">
        <v>44</v>
      </c>
      <c r="E15" s="5"/>
      <c r="F15" s="5"/>
      <c r="G15" s="5"/>
      <c r="H15" s="4"/>
      <c r="I15" s="4"/>
      <c r="J15" s="4"/>
      <c r="K15" s="4"/>
      <c r="L15" s="1"/>
      <c r="M15" s="1"/>
      <c r="N15" s="1"/>
      <c r="O15" s="1"/>
      <c r="P15" s="1"/>
      <c r="Q15" s="1"/>
      <c r="R15" s="1"/>
      <c r="S15" s="1"/>
      <c r="T15" s="1"/>
      <c r="U15" s="1"/>
      <c r="V15" s="1"/>
    </row>
    <row r="16" spans="1:22" ht="11" customHeight="1">
      <c r="A16" s="12" t="s">
        <v>81</v>
      </c>
      <c r="B16" s="13"/>
      <c r="C16" s="13"/>
      <c r="D16" s="13"/>
      <c r="E16" s="14"/>
      <c r="F16" s="14"/>
      <c r="G16" s="14"/>
      <c r="H16" s="13"/>
      <c r="I16" s="13"/>
      <c r="J16" s="13">
        <f>SUM(F17)</f>
        <v>2600</v>
      </c>
      <c r="K16" s="13">
        <f>SUM(G17)</f>
        <v>30000</v>
      </c>
      <c r="L16" s="1"/>
      <c r="M16" s="1"/>
      <c r="N16" s="1"/>
      <c r="O16" s="1"/>
      <c r="P16" s="1"/>
      <c r="Q16" s="1"/>
      <c r="R16" s="1"/>
      <c r="S16" s="1"/>
      <c r="T16" s="1"/>
      <c r="U16" s="1"/>
      <c r="V16" s="1"/>
    </row>
    <row r="17" spans="1:22" ht="60">
      <c r="A17" s="3"/>
      <c r="B17" s="6" t="s">
        <v>56</v>
      </c>
      <c r="C17" s="6" t="s">
        <v>42</v>
      </c>
      <c r="D17" s="6"/>
      <c r="E17" s="7" t="s">
        <v>23</v>
      </c>
      <c r="F17" s="7">
        <v>2600</v>
      </c>
      <c r="G17" s="7">
        <f>30000</f>
        <v>30000</v>
      </c>
      <c r="H17" s="6" t="s">
        <v>13</v>
      </c>
      <c r="I17" s="4" t="s">
        <v>92</v>
      </c>
      <c r="J17" s="4"/>
      <c r="K17" s="4"/>
      <c r="L17" s="1"/>
      <c r="M17" s="1"/>
      <c r="N17" s="1"/>
      <c r="O17" s="1"/>
      <c r="P17" s="1"/>
      <c r="Q17" s="1"/>
      <c r="R17" s="1"/>
      <c r="S17" s="1"/>
      <c r="T17" s="1"/>
      <c r="U17" s="1"/>
      <c r="V17" s="1"/>
    </row>
    <row r="18" spans="1:22" ht="12">
      <c r="A18" s="23" t="s">
        <v>71</v>
      </c>
      <c r="B18" s="24"/>
      <c r="C18" s="24"/>
      <c r="D18" s="24"/>
      <c r="E18" s="25"/>
      <c r="F18" s="25"/>
      <c r="G18" s="25"/>
      <c r="H18" s="24"/>
      <c r="I18" s="24"/>
      <c r="J18" s="24">
        <f>SUM(F19:F25)</f>
        <v>680</v>
      </c>
      <c r="K18" s="24">
        <f>SUM(G19:G25)</f>
        <v>855</v>
      </c>
      <c r="L18" s="1"/>
      <c r="M18" s="1"/>
      <c r="N18" s="1"/>
      <c r="O18" s="1"/>
      <c r="P18" s="1"/>
      <c r="Q18" s="1"/>
      <c r="R18" s="1"/>
      <c r="S18" s="1"/>
      <c r="T18" s="1"/>
      <c r="U18" s="1"/>
      <c r="V18" s="1"/>
    </row>
    <row r="19" spans="1:22" ht="24">
      <c r="A19" s="3"/>
      <c r="B19" s="4" t="s">
        <v>59</v>
      </c>
      <c r="C19" s="4" t="s">
        <v>67</v>
      </c>
      <c r="D19" s="4" t="s">
        <v>57</v>
      </c>
      <c r="E19" s="5" t="s">
        <v>89</v>
      </c>
      <c r="F19" s="5">
        <v>20</v>
      </c>
      <c r="G19" s="5">
        <v>40</v>
      </c>
      <c r="H19" s="4" t="s">
        <v>91</v>
      </c>
      <c r="I19" s="4"/>
      <c r="J19" s="6"/>
      <c r="K19" s="4"/>
      <c r="L19" s="1"/>
      <c r="M19" s="1"/>
      <c r="N19" s="1"/>
      <c r="O19" s="1"/>
      <c r="P19" s="1"/>
      <c r="Q19" s="1"/>
      <c r="R19" s="1"/>
      <c r="S19" s="1"/>
      <c r="T19" s="1"/>
      <c r="U19" s="1"/>
      <c r="V19" s="1"/>
    </row>
    <row r="20" spans="1:22" ht="48">
      <c r="A20" s="3"/>
      <c r="B20" s="4" t="s">
        <v>19</v>
      </c>
      <c r="C20" s="4" t="s">
        <v>53</v>
      </c>
      <c r="D20" s="4" t="s">
        <v>57</v>
      </c>
      <c r="E20" s="5" t="s">
        <v>89</v>
      </c>
      <c r="F20" s="5">
        <v>40</v>
      </c>
      <c r="G20" s="5">
        <v>100</v>
      </c>
      <c r="H20" s="4" t="s">
        <v>91</v>
      </c>
      <c r="I20" s="4"/>
      <c r="J20" s="4"/>
      <c r="K20" s="4"/>
      <c r="L20" s="1"/>
      <c r="M20" s="1"/>
      <c r="N20" s="1"/>
      <c r="O20" s="1"/>
      <c r="P20" s="1"/>
      <c r="Q20" s="1"/>
      <c r="R20" s="1"/>
      <c r="S20" s="1"/>
      <c r="T20" s="1"/>
      <c r="U20" s="1"/>
      <c r="V20" s="1"/>
    </row>
    <row r="21" spans="1:22" ht="36">
      <c r="A21" s="3"/>
      <c r="B21" s="4" t="s">
        <v>35</v>
      </c>
      <c r="C21" s="4" t="s">
        <v>26</v>
      </c>
      <c r="D21" s="4" t="s">
        <v>34</v>
      </c>
      <c r="E21" s="5" t="s">
        <v>89</v>
      </c>
      <c r="F21" s="5">
        <v>20</v>
      </c>
      <c r="G21" s="5">
        <v>40</v>
      </c>
      <c r="H21" s="4" t="s">
        <v>91</v>
      </c>
      <c r="I21" s="4"/>
      <c r="J21" s="4"/>
      <c r="K21" s="4"/>
      <c r="L21" s="1"/>
      <c r="M21" s="1"/>
      <c r="N21" s="1"/>
      <c r="O21" s="1"/>
      <c r="P21" s="1"/>
      <c r="Q21" s="1"/>
      <c r="R21" s="1"/>
      <c r="S21" s="1"/>
      <c r="T21" s="1"/>
      <c r="U21" s="1"/>
      <c r="V21" s="1"/>
    </row>
    <row r="22" spans="1:22" ht="36">
      <c r="A22" s="3"/>
      <c r="B22" s="4" t="s">
        <v>74</v>
      </c>
      <c r="C22" s="4" t="s">
        <v>75</v>
      </c>
      <c r="D22" s="4" t="s">
        <v>57</v>
      </c>
      <c r="E22" s="5" t="s">
        <v>22</v>
      </c>
      <c r="F22" s="5">
        <v>150</v>
      </c>
      <c r="G22" s="5">
        <v>150</v>
      </c>
      <c r="H22" s="4" t="s">
        <v>76</v>
      </c>
      <c r="I22" s="4"/>
      <c r="J22" s="4"/>
      <c r="K22" s="4"/>
      <c r="L22" s="1"/>
      <c r="M22" s="1"/>
      <c r="N22" s="1"/>
      <c r="O22" s="1"/>
      <c r="P22" s="1"/>
      <c r="Q22" s="1"/>
      <c r="R22" s="1"/>
      <c r="S22" s="1"/>
      <c r="T22" s="1"/>
      <c r="U22" s="1"/>
      <c r="V22" s="1"/>
    </row>
    <row r="23" spans="1:22" ht="12">
      <c r="A23" s="3"/>
      <c r="B23" s="4" t="s">
        <v>93</v>
      </c>
      <c r="C23" s="4" t="s">
        <v>94</v>
      </c>
      <c r="D23" s="4" t="s">
        <v>57</v>
      </c>
      <c r="E23" s="5" t="s">
        <v>22</v>
      </c>
      <c r="F23" s="5">
        <v>150</v>
      </c>
      <c r="G23" s="5">
        <v>150</v>
      </c>
      <c r="I23" s="4" t="s">
        <v>95</v>
      </c>
      <c r="J23" s="4"/>
      <c r="K23" s="4"/>
      <c r="L23" s="1"/>
      <c r="M23" s="1"/>
      <c r="N23" s="1"/>
      <c r="O23" s="1"/>
      <c r="P23" s="1"/>
      <c r="Q23" s="1"/>
      <c r="R23" s="1"/>
      <c r="S23" s="1"/>
      <c r="T23" s="1"/>
      <c r="U23" s="1"/>
      <c r="V23" s="1"/>
    </row>
    <row r="24" spans="1:22" ht="48">
      <c r="A24" s="3"/>
      <c r="B24" s="4" t="s">
        <v>2</v>
      </c>
      <c r="C24" s="4" t="s">
        <v>6</v>
      </c>
      <c r="D24" s="4" t="s">
        <v>57</v>
      </c>
      <c r="E24" s="5" t="s">
        <v>22</v>
      </c>
      <c r="F24" s="5">
        <v>150</v>
      </c>
      <c r="G24" s="5">
        <v>150</v>
      </c>
      <c r="H24" s="4" t="s">
        <v>156</v>
      </c>
      <c r="I24" s="4"/>
      <c r="J24" s="4"/>
      <c r="K24" s="4"/>
      <c r="L24" s="1"/>
      <c r="M24" s="1"/>
      <c r="N24" s="1"/>
      <c r="O24" s="1"/>
      <c r="P24" s="1"/>
      <c r="Q24" s="1"/>
      <c r="R24" s="1"/>
      <c r="S24" s="1"/>
      <c r="T24" s="1"/>
      <c r="U24" s="1"/>
      <c r="V24" s="1"/>
    </row>
    <row r="25" spans="1:22" ht="60">
      <c r="A25" s="3"/>
      <c r="B25" s="4" t="s">
        <v>41</v>
      </c>
      <c r="C25" s="4" t="s">
        <v>0</v>
      </c>
      <c r="D25" s="4" t="s">
        <v>60</v>
      </c>
      <c r="E25" s="5" t="s">
        <v>22</v>
      </c>
      <c r="F25" s="5">
        <v>150</v>
      </c>
      <c r="G25" s="5">
        <v>225</v>
      </c>
      <c r="H25" s="4" t="s">
        <v>63</v>
      </c>
      <c r="I25" s="4" t="s">
        <v>27</v>
      </c>
      <c r="J25" s="4"/>
      <c r="K25" s="4"/>
      <c r="L25" s="1"/>
      <c r="M25" s="1"/>
      <c r="N25" s="1"/>
      <c r="O25" s="1"/>
      <c r="P25" s="1"/>
      <c r="Q25" s="1"/>
      <c r="R25" s="1"/>
      <c r="S25" s="1"/>
      <c r="T25" s="1"/>
      <c r="U25" s="1"/>
      <c r="V25" s="1"/>
    </row>
    <row r="26" spans="1:22" ht="12">
      <c r="A26" s="26" t="s">
        <v>97</v>
      </c>
      <c r="B26" s="21"/>
      <c r="C26" s="21"/>
      <c r="D26" s="21"/>
      <c r="E26" s="22"/>
      <c r="F26" s="22"/>
      <c r="G26" s="22"/>
      <c r="H26" s="21"/>
      <c r="I26" s="21"/>
      <c r="J26" s="21">
        <f>SUM(F27:F29)</f>
        <v>1890</v>
      </c>
      <c r="K26" s="21">
        <f>SUM(G27:G29)</f>
        <v>3710</v>
      </c>
      <c r="L26" s="1"/>
      <c r="M26" s="1"/>
      <c r="N26" s="1"/>
      <c r="O26" s="1"/>
      <c r="P26" s="1"/>
      <c r="Q26" s="1"/>
      <c r="R26" s="1"/>
      <c r="S26" s="1"/>
      <c r="T26" s="1"/>
      <c r="U26" s="1"/>
      <c r="V26" s="1"/>
    </row>
    <row r="27" spans="1:22" ht="24">
      <c r="A27" s="3"/>
      <c r="B27" s="4" t="s">
        <v>98</v>
      </c>
      <c r="C27" s="4"/>
      <c r="D27" s="4"/>
      <c r="E27" s="5" t="s">
        <v>23</v>
      </c>
      <c r="F27" s="5">
        <v>1700</v>
      </c>
      <c r="G27" s="5">
        <v>3400</v>
      </c>
      <c r="H27" s="4"/>
      <c r="I27" s="4"/>
      <c r="J27" s="4"/>
      <c r="K27" s="4"/>
      <c r="L27" s="1"/>
      <c r="M27" s="1"/>
      <c r="N27" s="1"/>
      <c r="O27" s="1"/>
      <c r="P27" s="1"/>
      <c r="Q27" s="1"/>
      <c r="R27" s="1"/>
      <c r="S27" s="1"/>
      <c r="T27" s="1"/>
      <c r="U27" s="1"/>
      <c r="V27" s="1"/>
    </row>
    <row r="28" spans="1:22" ht="36">
      <c r="A28" s="3"/>
      <c r="B28" s="4" t="s">
        <v>17</v>
      </c>
      <c r="C28" s="4" t="s">
        <v>45</v>
      </c>
      <c r="D28" s="4"/>
      <c r="E28" s="5" t="s">
        <v>21</v>
      </c>
      <c r="F28" s="5">
        <v>40</v>
      </c>
      <c r="G28" s="5">
        <v>60</v>
      </c>
      <c r="H28" s="4" t="s">
        <v>39</v>
      </c>
      <c r="I28" s="4"/>
      <c r="J28" s="4"/>
      <c r="K28" s="4"/>
      <c r="L28" s="1"/>
      <c r="M28" s="1"/>
      <c r="N28" s="1"/>
      <c r="O28" s="1"/>
      <c r="P28" s="1"/>
      <c r="Q28" s="1"/>
      <c r="R28" s="1"/>
      <c r="S28" s="1"/>
      <c r="T28" s="1"/>
      <c r="U28" s="1"/>
      <c r="V28" s="1"/>
    </row>
    <row r="29" spans="1:22" ht="48">
      <c r="A29" s="3"/>
      <c r="B29" s="4" t="s">
        <v>3</v>
      </c>
      <c r="C29" s="4" t="s">
        <v>7</v>
      </c>
      <c r="D29" s="4"/>
      <c r="E29" s="5" t="s">
        <v>22</v>
      </c>
      <c r="F29" s="5">
        <v>150</v>
      </c>
      <c r="G29" s="5">
        <v>250</v>
      </c>
      <c r="H29" s="4" t="s">
        <v>37</v>
      </c>
      <c r="I29" s="4"/>
      <c r="J29" s="4"/>
      <c r="K29" s="4"/>
      <c r="L29" s="1"/>
      <c r="M29" s="1"/>
      <c r="N29" s="1"/>
      <c r="O29" s="1"/>
      <c r="P29" s="1"/>
      <c r="Q29" s="1"/>
      <c r="R29" s="1"/>
      <c r="S29" s="1"/>
      <c r="T29" s="1"/>
      <c r="U29" s="1"/>
      <c r="V29" s="1"/>
    </row>
    <row r="30" spans="1:22" ht="12.75" customHeight="1">
      <c r="A30" s="30"/>
      <c r="B30" s="31"/>
      <c r="C30" s="31"/>
      <c r="D30" s="31"/>
      <c r="E30" s="31"/>
      <c r="F30" s="31"/>
      <c r="G30" s="31"/>
      <c r="H30" s="31"/>
      <c r="I30" s="31"/>
      <c r="J30" s="31"/>
      <c r="K30" s="31"/>
      <c r="L30" s="1"/>
      <c r="M30" s="1"/>
      <c r="N30" s="1"/>
      <c r="O30" s="1"/>
      <c r="P30" s="1"/>
      <c r="Q30" s="1"/>
      <c r="R30" s="1"/>
      <c r="S30" s="1"/>
      <c r="T30" s="1"/>
      <c r="U30" s="1"/>
      <c r="V30" s="1"/>
    </row>
    <row r="31" spans="1:22" ht="12.75" customHeight="1">
      <c r="A31" s="27"/>
      <c r="B31" s="6" t="s">
        <v>43</v>
      </c>
      <c r="C31" s="6"/>
      <c r="D31" s="6"/>
      <c r="E31" s="7" t="s">
        <v>5</v>
      </c>
      <c r="F31" s="7">
        <f>SUM(F2:F30)</f>
        <v>11280</v>
      </c>
      <c r="G31" s="7">
        <f>SUM(G2:G30)</f>
        <v>44595</v>
      </c>
      <c r="H31" s="6"/>
      <c r="I31" s="6"/>
      <c r="J31" s="7">
        <f>SUM(J2:J30)</f>
        <v>11280</v>
      </c>
      <c r="K31" s="7">
        <f>SUM(K2:K30)</f>
        <v>44595</v>
      </c>
      <c r="L31" s="1"/>
      <c r="M31" s="1"/>
      <c r="N31" s="1"/>
      <c r="O31" s="1"/>
      <c r="P31" s="1"/>
      <c r="Q31" s="1"/>
      <c r="R31" s="1"/>
      <c r="S31" s="1"/>
      <c r="T31" s="1"/>
      <c r="U31" s="1"/>
      <c r="V31" s="1"/>
    </row>
    <row r="32" spans="1:22" ht="12">
      <c r="A32" s="27"/>
      <c r="B32" s="6" t="s">
        <v>84</v>
      </c>
      <c r="C32" s="6">
        <v>100</v>
      </c>
      <c r="D32" s="6"/>
      <c r="E32" s="7"/>
      <c r="F32" s="32">
        <f>ROUND((F31*$C$32),-4)</f>
        <v>1130000</v>
      </c>
      <c r="G32" s="33">
        <f>ROUND((G31*$C$32),-4)</f>
        <v>4460000</v>
      </c>
      <c r="H32" s="6"/>
      <c r="I32" s="6"/>
      <c r="J32" s="6"/>
      <c r="K32" s="6"/>
      <c r="L32" s="1"/>
      <c r="M32" s="1"/>
      <c r="N32" s="1"/>
      <c r="O32" s="1"/>
      <c r="P32" s="1"/>
      <c r="Q32" s="1"/>
      <c r="R32" s="1"/>
      <c r="S32" s="1"/>
      <c r="T32" s="1"/>
      <c r="U32" s="1"/>
      <c r="V32" s="1"/>
    </row>
    <row r="33" spans="1:22" ht="12">
      <c r="A33" s="27"/>
      <c r="B33" s="6" t="s">
        <v>83</v>
      </c>
      <c r="C33" s="6">
        <v>150</v>
      </c>
      <c r="D33" s="6"/>
      <c r="E33" s="7"/>
      <c r="F33" s="32">
        <f>ROUND((F31*$C$33),-4)</f>
        <v>1690000</v>
      </c>
      <c r="G33" s="32">
        <f>ROUND((G31*$C$33),-4)</f>
        <v>6690000</v>
      </c>
      <c r="H33" s="6"/>
      <c r="I33" s="6"/>
      <c r="J33" s="6"/>
      <c r="K33" s="6"/>
      <c r="L33" s="1"/>
      <c r="M33" s="1"/>
      <c r="N33" s="1"/>
      <c r="O33" s="1"/>
      <c r="P33" s="1"/>
      <c r="Q33" s="1"/>
      <c r="R33" s="1"/>
      <c r="S33" s="1"/>
      <c r="T33" s="1"/>
      <c r="U33" s="1"/>
      <c r="V33" s="1"/>
    </row>
    <row r="34" spans="1:22" ht="12.75" customHeight="1">
      <c r="A34" s="27"/>
      <c r="B34" s="6" t="s">
        <v>25</v>
      </c>
      <c r="C34" s="6"/>
      <c r="D34" s="6"/>
      <c r="E34" s="7"/>
      <c r="F34" s="29">
        <f>F31/1745</f>
        <v>6.4641833810888256</v>
      </c>
      <c r="G34" s="29">
        <f>G31/1745</f>
        <v>25.555873925501434</v>
      </c>
      <c r="H34" s="6"/>
      <c r="I34" s="6"/>
      <c r="J34" s="6"/>
      <c r="K34" s="6"/>
      <c r="L34" s="1"/>
      <c r="M34" s="1"/>
      <c r="N34" s="1"/>
      <c r="O34" s="1"/>
      <c r="P34" s="1"/>
      <c r="Q34" s="1"/>
      <c r="R34" s="1"/>
      <c r="S34" s="1"/>
      <c r="T34" s="1"/>
      <c r="U34" s="1"/>
      <c r="V34" s="1"/>
    </row>
    <row r="35" spans="1:22" ht="24">
      <c r="A35" s="27"/>
      <c r="B35" s="6" t="s">
        <v>100</v>
      </c>
      <c r="C35" s="6"/>
      <c r="D35" s="6"/>
      <c r="E35" s="7"/>
      <c r="F35" s="28">
        <f>ROUND(F32,-5)</f>
        <v>1100000</v>
      </c>
      <c r="G35" s="28">
        <f>ROUND(G32,-5)</f>
        <v>4500000</v>
      </c>
      <c r="H35" s="6"/>
      <c r="I35" s="6"/>
      <c r="J35" s="6"/>
      <c r="K35" s="6"/>
      <c r="L35" s="1"/>
      <c r="M35" s="1"/>
      <c r="N35" s="1"/>
      <c r="O35" s="1"/>
      <c r="P35" s="1"/>
      <c r="Q35" s="1"/>
      <c r="R35" s="1"/>
      <c r="S35" s="1"/>
      <c r="T35" s="1"/>
      <c r="U35" s="1"/>
      <c r="V35" s="1"/>
    </row>
    <row r="36" spans="1:22" ht="43" customHeight="1">
      <c r="A36" s="3"/>
      <c r="B36" s="6" t="s">
        <v>99</v>
      </c>
      <c r="C36" s="8"/>
      <c r="D36" s="4"/>
      <c r="E36" s="5"/>
      <c r="F36" s="28">
        <f>ROUND(F33,-5)</f>
        <v>1700000</v>
      </c>
      <c r="G36" s="28">
        <f>ROUND(G33,-5)</f>
        <v>6700000</v>
      </c>
      <c r="H36" s="4"/>
      <c r="I36" s="4"/>
      <c r="J36" s="4"/>
      <c r="K36" s="4"/>
      <c r="L36" s="1"/>
      <c r="M36" s="1"/>
      <c r="N36" s="1"/>
      <c r="O36" s="1"/>
      <c r="P36" s="1"/>
      <c r="Q36" s="1"/>
      <c r="R36" s="1"/>
      <c r="S36" s="1"/>
      <c r="T36" s="1"/>
      <c r="U36" s="1"/>
      <c r="V36" s="1"/>
    </row>
    <row r="37" spans="1:22" ht="12">
      <c r="A37" s="34"/>
      <c r="B37" s="35"/>
      <c r="C37" s="35"/>
      <c r="D37" s="36"/>
      <c r="E37" s="37"/>
      <c r="F37" s="38"/>
      <c r="G37" s="39"/>
      <c r="H37" s="40"/>
      <c r="I37" s="40"/>
      <c r="J37" s="40"/>
      <c r="K37" s="40"/>
      <c r="L37" s="1"/>
      <c r="M37" s="1"/>
      <c r="N37" s="1"/>
      <c r="O37" s="1"/>
      <c r="P37" s="1"/>
      <c r="Q37" s="1"/>
      <c r="R37" s="1"/>
      <c r="S37" s="1"/>
      <c r="T37" s="1"/>
      <c r="U37" s="1"/>
      <c r="V37" s="1"/>
    </row>
    <row r="38" spans="1:22" ht="12.75" customHeight="1">
      <c r="B38" s="1"/>
      <c r="C38" s="1"/>
      <c r="D38" s="1"/>
      <c r="E38" s="2"/>
      <c r="F38" s="2"/>
      <c r="G38" s="2"/>
      <c r="H38" s="1"/>
      <c r="I38" s="1"/>
      <c r="J38" s="1"/>
      <c r="K38" s="1"/>
      <c r="L38" s="1"/>
      <c r="M38" s="1"/>
      <c r="N38" s="1"/>
      <c r="O38" s="1"/>
      <c r="P38" s="1"/>
      <c r="Q38" s="1"/>
      <c r="R38" s="1"/>
      <c r="S38" s="1"/>
      <c r="T38" s="1"/>
      <c r="U38" s="1"/>
      <c r="V38" s="1"/>
    </row>
    <row r="39" spans="1:22" ht="12.75" customHeight="1">
      <c r="B39" s="1"/>
      <c r="F39" s="2"/>
      <c r="G39" s="2"/>
      <c r="H39" s="1"/>
      <c r="I39" s="1"/>
      <c r="J39" s="1"/>
      <c r="K39" s="1"/>
      <c r="L39" s="1"/>
      <c r="M39" s="1"/>
      <c r="N39" s="1"/>
      <c r="O39" s="1"/>
      <c r="P39" s="1"/>
      <c r="Q39" s="1"/>
      <c r="R39" s="1"/>
      <c r="S39" s="1"/>
      <c r="T39" s="1"/>
      <c r="U39" s="1"/>
      <c r="V39" s="1"/>
    </row>
    <row r="40" spans="1:22" ht="12.75" customHeight="1">
      <c r="B40" s="1"/>
      <c r="C40" s="1"/>
      <c r="D40" s="1"/>
      <c r="E40" s="2"/>
      <c r="F40" s="2"/>
      <c r="G40" s="2"/>
      <c r="H40" s="1"/>
      <c r="I40" s="1"/>
      <c r="J40" s="1"/>
      <c r="K40" s="1"/>
      <c r="L40" s="1"/>
      <c r="M40" s="1"/>
      <c r="N40" s="1"/>
      <c r="O40" s="1"/>
      <c r="P40" s="1"/>
      <c r="Q40" s="1"/>
      <c r="R40" s="1"/>
      <c r="S40" s="1"/>
      <c r="T40" s="1"/>
      <c r="U40" s="1"/>
      <c r="V40" s="1"/>
    </row>
    <row r="41" spans="1:22" ht="12.75" customHeight="1">
      <c r="B41" s="1"/>
      <c r="C41" s="1"/>
      <c r="D41" s="1"/>
      <c r="E41" s="2"/>
      <c r="F41" s="2"/>
      <c r="G41" s="2"/>
      <c r="H41" s="1"/>
      <c r="I41" s="1"/>
      <c r="J41" s="1"/>
      <c r="K41" s="1"/>
      <c r="L41" s="1"/>
      <c r="M41" s="1"/>
      <c r="N41" s="1"/>
      <c r="O41" s="1"/>
      <c r="P41" s="1"/>
      <c r="Q41" s="1"/>
      <c r="R41" s="1"/>
      <c r="S41" s="1"/>
      <c r="T41" s="1"/>
      <c r="U41" s="1"/>
      <c r="V41" s="1"/>
    </row>
    <row r="42" spans="1:22" ht="12.75" customHeight="1">
      <c r="B42" s="1"/>
      <c r="C42" s="1"/>
      <c r="D42" s="1"/>
      <c r="E42" s="2"/>
      <c r="F42" s="2"/>
      <c r="G42" s="2"/>
      <c r="H42" s="1"/>
      <c r="I42" s="1"/>
      <c r="J42" s="1"/>
      <c r="K42" s="1"/>
      <c r="L42" s="1"/>
      <c r="M42" s="1"/>
      <c r="N42" s="1"/>
      <c r="O42" s="1"/>
      <c r="P42" s="1"/>
      <c r="Q42" s="1"/>
      <c r="R42" s="1"/>
      <c r="S42" s="1"/>
      <c r="T42" s="1"/>
      <c r="U42" s="1"/>
      <c r="V42" s="1"/>
    </row>
    <row r="43" spans="1:22" ht="12.75" customHeight="1">
      <c r="B43" s="1"/>
      <c r="C43" s="1"/>
      <c r="D43" s="1"/>
      <c r="E43" s="2"/>
      <c r="F43" s="2"/>
      <c r="G43" s="2"/>
      <c r="H43" s="1"/>
      <c r="I43" s="1"/>
      <c r="J43" s="1"/>
      <c r="K43" s="1"/>
      <c r="L43" s="1"/>
      <c r="M43" s="1"/>
      <c r="N43" s="1"/>
      <c r="O43" s="1"/>
      <c r="P43" s="1"/>
      <c r="Q43" s="1"/>
      <c r="R43" s="1"/>
      <c r="S43" s="1"/>
      <c r="T43" s="1"/>
      <c r="U43" s="1"/>
      <c r="V43" s="1"/>
    </row>
    <row r="44" spans="1:22" ht="12.75" customHeight="1">
      <c r="B44" s="1"/>
      <c r="C44" s="1"/>
      <c r="D44" s="1"/>
      <c r="E44" s="2"/>
      <c r="F44" s="2"/>
      <c r="G44" s="2"/>
      <c r="H44" s="1"/>
      <c r="I44" s="1"/>
      <c r="J44" s="1"/>
      <c r="K44" s="1"/>
      <c r="L44" s="1"/>
      <c r="M44" s="1"/>
      <c r="N44" s="1"/>
      <c r="O44" s="1"/>
      <c r="P44" s="1"/>
      <c r="Q44" s="1"/>
      <c r="R44" s="1"/>
      <c r="S44" s="1"/>
      <c r="T44" s="1"/>
      <c r="U44" s="1"/>
      <c r="V44" s="1"/>
    </row>
    <row r="45" spans="1:22" ht="12.75" customHeight="1">
      <c r="B45" s="1"/>
      <c r="C45" s="1"/>
      <c r="D45" s="1"/>
      <c r="E45" s="2"/>
      <c r="F45" s="2"/>
      <c r="G45" s="2"/>
      <c r="H45" s="1"/>
      <c r="I45" s="1"/>
      <c r="J45" s="1"/>
      <c r="K45" s="1"/>
      <c r="L45" s="1"/>
      <c r="M45" s="1"/>
      <c r="N45" s="1"/>
      <c r="O45" s="1"/>
      <c r="P45" s="1"/>
      <c r="Q45" s="1"/>
      <c r="R45" s="1"/>
      <c r="S45" s="1"/>
      <c r="T45" s="1"/>
      <c r="U45" s="1"/>
      <c r="V45" s="1"/>
    </row>
    <row r="46" spans="1:22" ht="12.75" customHeight="1">
      <c r="B46" s="1"/>
      <c r="C46" s="1"/>
      <c r="D46" s="1"/>
      <c r="E46" s="2"/>
      <c r="F46" s="2"/>
      <c r="G46" s="2"/>
      <c r="H46" s="1"/>
      <c r="I46" s="1"/>
      <c r="J46" s="1"/>
      <c r="K46" s="1"/>
      <c r="L46" s="1"/>
      <c r="M46" s="1"/>
      <c r="N46" s="1"/>
      <c r="O46" s="1"/>
      <c r="P46" s="1"/>
      <c r="Q46" s="1"/>
      <c r="R46" s="1"/>
      <c r="S46" s="1"/>
      <c r="T46" s="1"/>
      <c r="U46" s="1"/>
      <c r="V46" s="1"/>
    </row>
    <row r="47" spans="1:22" ht="12.75" customHeight="1">
      <c r="B47" s="1"/>
      <c r="C47" s="1"/>
      <c r="D47" s="1"/>
      <c r="E47" s="2"/>
      <c r="F47" s="2"/>
      <c r="G47" s="2"/>
      <c r="H47" s="1"/>
      <c r="I47" s="1"/>
      <c r="J47" s="1"/>
      <c r="K47" s="1"/>
      <c r="L47" s="1"/>
      <c r="M47" s="1"/>
      <c r="N47" s="1"/>
      <c r="O47" s="1"/>
      <c r="P47" s="1"/>
      <c r="Q47" s="1"/>
      <c r="R47" s="1"/>
      <c r="S47" s="1"/>
      <c r="T47" s="1"/>
      <c r="U47" s="1"/>
      <c r="V47" s="1"/>
    </row>
    <row r="48" spans="1:22"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C49" s="1"/>
      <c r="D49" s="1"/>
      <c r="E49" s="2"/>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SummaryofOptions</vt:lpstr>
      <vt:lpstr>NOTES</vt:lpstr>
      <vt:lpstr>Charts</vt:lpstr>
      <vt:lpstr>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2011-05-17T16:25:21Z</dcterms:modified>
</cp:coreProperties>
</file>