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0910"/>
  <workbookPr showInkAnnotation="0" autoCompressPictures="0"/>
  <bookViews>
    <workbookView xWindow="480" yWindow="480" windowWidth="22560" windowHeight="12540" activeTab="3"/>
  </bookViews>
  <sheets>
    <sheet name="SummaryofOptions" sheetId="5" r:id="rId1"/>
    <sheet name="NOTES" sheetId="6" r:id="rId2"/>
    <sheet name="Charts" sheetId="7" r:id="rId3"/>
    <sheet name="Details" sheetId="1" r:id="rId4"/>
    <sheet name="OLD Notes on Options" sheetId="3" r:id="rId5"/>
  </sheets>
  <calcPr calcId="140001" concurrentCalc="0"/>
  <extLst>
    <ext xmlns:mx="http://schemas.microsoft.com/office/mac/excel/2008/main" uri="{7523E5D3-25F3-A5E0-1632-64F254C22452}">
      <mx:ArchID Flags="2"/>
    </ext>
  </extLst>
</workbook>
</file>

<file path=xl/calcChain.xml><?xml version="1.0" encoding="utf-8"?>
<calcChain xmlns="http://schemas.openxmlformats.org/spreadsheetml/2006/main">
  <c r="K2" i="1" l="1"/>
  <c r="C5" i="5"/>
  <c r="I5" i="5"/>
  <c r="E83" i="7"/>
  <c r="G8" i="1"/>
  <c r="G15" i="1"/>
  <c r="K6" i="1"/>
  <c r="C6" i="5"/>
  <c r="I6" i="5"/>
  <c r="E85" i="7"/>
  <c r="G18" i="1"/>
  <c r="K17" i="1"/>
  <c r="C7" i="5"/>
  <c r="I7" i="5"/>
  <c r="E87" i="7"/>
  <c r="K19" i="1"/>
  <c r="C8" i="5"/>
  <c r="I8" i="5"/>
  <c r="E89" i="7"/>
  <c r="K27" i="1"/>
  <c r="C9" i="5"/>
  <c r="I9" i="5"/>
  <c r="E91" i="7"/>
  <c r="E93" i="7"/>
  <c r="G5" i="5"/>
  <c r="D83" i="7"/>
  <c r="G6" i="5"/>
  <c r="D85" i="7"/>
  <c r="G7" i="5"/>
  <c r="D87" i="7"/>
  <c r="G8" i="5"/>
  <c r="D89" i="7"/>
  <c r="G9" i="5"/>
  <c r="D91" i="7"/>
  <c r="D93" i="7"/>
  <c r="E5" i="5"/>
  <c r="C83" i="7"/>
  <c r="E6" i="5"/>
  <c r="C85" i="7"/>
  <c r="E7" i="5"/>
  <c r="C87" i="7"/>
  <c r="E8" i="5"/>
  <c r="C89" i="7"/>
  <c r="E9" i="5"/>
  <c r="C91" i="7"/>
  <c r="C93" i="7"/>
  <c r="J2" i="1"/>
  <c r="B5" i="5"/>
  <c r="H5" i="5"/>
  <c r="E82" i="7"/>
  <c r="J6" i="1"/>
  <c r="B6" i="5"/>
  <c r="H6" i="5"/>
  <c r="E84" i="7"/>
  <c r="J17" i="1"/>
  <c r="B7" i="5"/>
  <c r="H7" i="5"/>
  <c r="E86" i="7"/>
  <c r="E88" i="7"/>
  <c r="J27" i="1"/>
  <c r="B9" i="5"/>
  <c r="H9" i="5"/>
  <c r="E90" i="7"/>
  <c r="E92" i="7"/>
  <c r="F5" i="5"/>
  <c r="D82" i="7"/>
  <c r="F6" i="5"/>
  <c r="D84" i="7"/>
  <c r="F7" i="5"/>
  <c r="D86" i="7"/>
  <c r="J19" i="1"/>
  <c r="B8" i="5"/>
  <c r="F8" i="5"/>
  <c r="D88" i="7"/>
  <c r="F9" i="5"/>
  <c r="D90" i="7"/>
  <c r="D92" i="7"/>
  <c r="D5" i="5"/>
  <c r="C82" i="7"/>
  <c r="D6" i="5"/>
  <c r="C84" i="7"/>
  <c r="D7" i="5"/>
  <c r="C86" i="7"/>
  <c r="D8" i="5"/>
  <c r="C88" i="7"/>
  <c r="D9" i="5"/>
  <c r="C90" i="7"/>
  <c r="C92" i="7"/>
  <c r="A93" i="7"/>
  <c r="A92" i="7"/>
  <c r="D81" i="7"/>
  <c r="A9" i="5"/>
  <c r="A91" i="7"/>
  <c r="A8" i="5"/>
  <c r="A89" i="7"/>
  <c r="A7" i="5"/>
  <c r="A87" i="7"/>
  <c r="A86" i="7"/>
  <c r="A6" i="5"/>
  <c r="A85" i="7"/>
  <c r="A5" i="5"/>
  <c r="A83" i="7"/>
  <c r="A82" i="7"/>
  <c r="E81" i="7"/>
  <c r="C81" i="7"/>
  <c r="A90" i="7"/>
  <c r="A88" i="7"/>
  <c r="A84" i="7"/>
  <c r="I10" i="5"/>
  <c r="H8" i="5"/>
  <c r="H10" i="5"/>
  <c r="G10" i="5"/>
  <c r="F10" i="5"/>
  <c r="E10" i="5"/>
  <c r="D10" i="5"/>
  <c r="C10" i="5"/>
  <c r="B10" i="5"/>
  <c r="E5" i="3"/>
  <c r="F5" i="3"/>
  <c r="F4" i="3"/>
  <c r="E7" i="3"/>
  <c r="F7" i="3"/>
  <c r="F9" i="3"/>
  <c r="E9" i="3"/>
  <c r="F8" i="3"/>
  <c r="E8" i="3"/>
  <c r="E4" i="3"/>
  <c r="G32" i="1"/>
  <c r="G34" i="1"/>
  <c r="G37" i="1"/>
  <c r="F32" i="1"/>
  <c r="F34" i="1"/>
  <c r="F37" i="1"/>
  <c r="G33" i="1"/>
  <c r="G36" i="1"/>
  <c r="F33" i="1"/>
  <c r="F36" i="1"/>
  <c r="K32" i="1"/>
  <c r="J32" i="1"/>
  <c r="F35" i="1"/>
  <c r="G35" i="1"/>
</calcChain>
</file>

<file path=xl/sharedStrings.xml><?xml version="1.0" encoding="utf-8"?>
<sst xmlns="http://schemas.openxmlformats.org/spreadsheetml/2006/main" count="290" uniqueCount="197">
  <si>
    <t>All University Id cards are produced out of PeopleSoft.  Data is fed real-time and batch to Campus Life, Transportation and Facilities based on data in the University Id Card system.</t>
  </si>
  <si>
    <t>COLTS</t>
  </si>
  <si>
    <t>Harris Connect</t>
  </si>
  <si>
    <t>Architectural design to support Workday interaction with any systems with Cornell.</t>
  </si>
  <si>
    <t>Batch/Web Methods</t>
  </si>
  <si>
    <t xml:space="preserve"> </t>
  </si>
  <si>
    <t>Employee and Alumni data come from the CR and HR warehouses and HC updates PS with alumni Bio/Demographic data</t>
  </si>
  <si>
    <t>Strategic planning backed by prototyping, practices, tools and documentation to enable stability and long-term support</t>
  </si>
  <si>
    <t>Data extract and conversion support</t>
  </si>
  <si>
    <t>L/H</t>
  </si>
  <si>
    <t>support Student Employment functionality within Workday</t>
  </si>
  <si>
    <t>Business areas will need to seek HR's Workday contact for employee related data and continue to use PeopleSoft for Student.</t>
  </si>
  <si>
    <t>KFS</t>
  </si>
  <si>
    <t>10 to 15 FTE for 1 year for an effort similar to the KDW. KDW effort to date is 14000 hours, as of 4/26/2011. 12000 hours is still expected for a total of 26000. It's been rounded to the nearest 10K for the low and high estimates</t>
  </si>
  <si>
    <t>RESOURCE LOW EST. IN HOURS</t>
  </si>
  <si>
    <t>Cynergy</t>
  </si>
  <si>
    <t>Conversion of existing data, decommission application, interfaces, PS customizations.</t>
  </si>
  <si>
    <t>help desk and NOC setup</t>
  </si>
  <si>
    <t>Ensure Shib is working. Apparently it requires some customization, according to Georgetown.</t>
  </si>
  <si>
    <t>ELM</t>
  </si>
  <si>
    <t>Generates and loads all netids (employees, students etc) into PS.  Queries people population.</t>
  </si>
  <si>
    <t>L</t>
  </si>
  <si>
    <t>M</t>
  </si>
  <si>
    <t>H</t>
  </si>
  <si>
    <t>Liability, position, salary earnings detail, gross pay encumbrance data is needed in KFS from Payroll system.  Workday will need chart of account data.</t>
  </si>
  <si>
    <t>TOTAL IN FTE</t>
  </si>
  <si>
    <t>Translate table, Custom phone table and emergency contact table. Extraction and storing of data for EMN</t>
  </si>
  <si>
    <t>If we do not remediate this system, University Id Card system will no longer have up-to-date employee information.  Student information will not be impacted.</t>
  </si>
  <si>
    <t>Financial Aid's use of Student Employment</t>
  </si>
  <si>
    <t>To avoid having to remediate Colts. Decommission and expand Kronos.</t>
  </si>
  <si>
    <t>All financial accounting will be missing University labor charges.</t>
  </si>
  <si>
    <t>scope is limited to a subset of Payroll transactional tables exported to flat files for loading into WD iload spreadsheets by HRIS/Workday.</t>
  </si>
  <si>
    <t>Direct access from auxiliary systems without an integration broker will propagate point-to-point solutions and increase support issues.</t>
  </si>
  <si>
    <t>Users in PS have the ability to write transactional queries and use that data for business processing, analytics and reporting.  Any queries that use employee related data will no longer work.</t>
  </si>
  <si>
    <t>Direct Connect/Replication(?)</t>
  </si>
  <si>
    <t>Emergency Contact and EMN</t>
  </si>
  <si>
    <t>See Workday Context Diagram.  Hours are based on KFS remediation effort which included 4 fte for 1 1/2 years and it is believed that this effort is simpler.</t>
  </si>
  <si>
    <t>Use existing tools and infrastructure until such time a new direction is approved (Oracle SOA).</t>
  </si>
  <si>
    <t>RESOURCE HIGH EST. IN HOURS</t>
  </si>
  <si>
    <t>Workday Deployment project will create necessary support documents and educate others.</t>
  </si>
  <si>
    <t>authentication and authorization for users</t>
  </si>
  <si>
    <t>ID Card</t>
  </si>
  <si>
    <t>This would include planning, modeling, extracts and transformations, reports and sub-project management. It doesn't include functional time</t>
  </si>
  <si>
    <t>TOTAL IN HOURS</t>
  </si>
  <si>
    <t>Direct Connect</t>
  </si>
  <si>
    <t>NOC and Help Desk are common contact areas for Cornell Community</t>
  </si>
  <si>
    <t>Research, prototype,  and document ideal method for securing service calls.</t>
  </si>
  <si>
    <t>Multiple jobs, CU customizations and the decommissioning of COLTS and expansion of Kronos all make this a significant project requiring analysis, specs, and new integration development and deployment.</t>
  </si>
  <si>
    <t>WHY IS IT ON THE LIST</t>
  </si>
  <si>
    <t>Produces time for employees to collect wages on.</t>
  </si>
  <si>
    <t>Sending student employee data to Workday</t>
  </si>
  <si>
    <t>batch</t>
  </si>
  <si>
    <t>Provisioning (netid Admin, active directory, directory changes,  ref groups...)</t>
  </si>
  <si>
    <t>Campus Community data for all students and employees go to ELM.   Employee job data (workforce and position) is sent to ELM from PS.</t>
  </si>
  <si>
    <t>Workday will not need production control to run processes out of Peoplesoft.</t>
  </si>
  <si>
    <t>ITEM</t>
  </si>
  <si>
    <t>COMPLEXITY (H,M,L)</t>
  </si>
  <si>
    <t>data warehouse and reporting total</t>
  </si>
  <si>
    <t>Batch</t>
  </si>
  <si>
    <t>Payroll does not have resources or skillset to support this need and Workday needs the data for prototyping.</t>
  </si>
  <si>
    <t>Library (Voyager)</t>
  </si>
  <si>
    <t>Batch/Direct Connect/Web Methods</t>
  </si>
  <si>
    <t>Kronos</t>
  </si>
  <si>
    <t xml:space="preserve">The tools for the NetID creation will fail and processes to provision netids will not work. </t>
  </si>
  <si>
    <t>See Workday Context Diagram</t>
  </si>
  <si>
    <t>PeopleSoft</t>
  </si>
  <si>
    <t>authentication and authorization for applications</t>
  </si>
  <si>
    <t>Integration Type(s)</t>
  </si>
  <si>
    <t>Student and Employee data go to the Library</t>
  </si>
  <si>
    <t>ASSUMPTIONS</t>
  </si>
  <si>
    <t>Unknown specs and requirements.  No PS to WD transformation of values.  WD assumes all transformation of data into their system.</t>
  </si>
  <si>
    <t>Payroll, Human Resources and Benefits use production control to run their workflows out of Peoplesoft.</t>
  </si>
  <si>
    <t>Categories</t>
  </si>
  <si>
    <t>Niche or unit apps</t>
  </si>
  <si>
    <t>SubTotal Lower</t>
  </si>
  <si>
    <t>SubTotal Upper</t>
  </si>
  <si>
    <t>UnitedWay</t>
  </si>
  <si>
    <t xml:space="preserve">UnitedWay ships gets basic HR Bio data and ships pledge data for payroll withholdings. </t>
  </si>
  <si>
    <t>The interface is straight forward for pushing pledge commitments.</t>
  </si>
  <si>
    <t>PS transactional  queries</t>
  </si>
  <si>
    <t>PS Production control decomm</t>
  </si>
  <si>
    <t>Direct, Core Workday transactional impact</t>
  </si>
  <si>
    <t>Totals</t>
  </si>
  <si>
    <t>Category</t>
  </si>
  <si>
    <t>Identity Management and IT Security</t>
  </si>
  <si>
    <t>Data delivery, warehouses and BI</t>
  </si>
  <si>
    <t>Factor : Scope</t>
  </si>
  <si>
    <t>Factor: 7/12 or 1/13</t>
  </si>
  <si>
    <t>Factor: Consultant or CU reallocated</t>
  </si>
  <si>
    <t>Comments</t>
  </si>
  <si>
    <t>Data delivery</t>
  </si>
  <si>
    <t>FULL WAREHOUSE remediation</t>
  </si>
  <si>
    <t>5/6, 1/6 formula (see note below)</t>
  </si>
  <si>
    <t>NA</t>
  </si>
  <si>
    <t>Point to Point or maximize PeopleSoft</t>
  </si>
  <si>
    <t>Workday to individual systems</t>
  </si>
  <si>
    <t>PeopleSoft as a People Data hub</t>
  </si>
  <si>
    <t>Identity Management</t>
  </si>
  <si>
    <t>Reimplement customizations in central admin tools</t>
  </si>
  <si>
    <t>Replace all authentication and authorization infrastructure</t>
  </si>
  <si>
    <t>UNKNOWN</t>
  </si>
  <si>
    <t>CU Rates</t>
  </si>
  <si>
    <t>The business risk to units using the data has not been investigated.</t>
  </si>
  <si>
    <t>The same as above.</t>
  </si>
  <si>
    <t>Id Mgmt needs a chance to weigh in on the consultant and time factors. That hasn't been done yet. For now we're just applying the same  formula.</t>
  </si>
  <si>
    <t>This probably requires remediation of every system at Cornell to replace CUWebAuth. Therefor this is not calculable without much research. And, there is considerable risk. Identity Management may have estimates for this.</t>
  </si>
  <si>
    <t>Time Collection</t>
  </si>
  <si>
    <t>NO WAREHOUSE: 100% data delivery is out of Workday and all reports are done by units. No warehouses get remediated in the time allocated. If they remediated it is after 2013 and Cornell lives without them for a period of time.</t>
  </si>
  <si>
    <t>At contractor rates 100%</t>
  </si>
  <si>
    <t>At CU Rates 100%</t>
  </si>
  <si>
    <t>Changes made:</t>
  </si>
  <si>
    <t>Not Applicable</t>
  </si>
  <si>
    <t>Move this out of the equation since it is a separate Capital project that just has to move up.</t>
  </si>
  <si>
    <t>Kronos expansion</t>
  </si>
  <si>
    <t>Consultant /CU factor is immaterial.</t>
  </si>
  <si>
    <t>S</t>
  </si>
  <si>
    <t>Changed to Medium</t>
  </si>
  <si>
    <t>Changed to small</t>
  </si>
  <si>
    <t>n/a</t>
  </si>
  <si>
    <t>Changed to 0. We don't know enough about it.</t>
  </si>
  <si>
    <t>Keep feeds the same or upgrade to a single service as a separate improvement effort.</t>
  </si>
  <si>
    <t>Changed the low estimate to 0 - we just don't do it.</t>
  </si>
  <si>
    <t>KIM</t>
  </si>
  <si>
    <t>KIM needs key identity data</t>
  </si>
  <si>
    <t>dded KIM since we left oit out before</t>
  </si>
  <si>
    <t>Risks or change notes</t>
  </si>
  <si>
    <t>Use rate for 100% consultants</t>
  </si>
  <si>
    <t>Make PS a people data hib and e;iminate a number of directo to Workday queries/extracts.</t>
  </si>
  <si>
    <t>ELM, Library…go to Workday AND PeopleSoft</t>
  </si>
  <si>
    <t>New July 2012 estimates</t>
  </si>
  <si>
    <t>New Jan 2013 Estimates</t>
  </si>
  <si>
    <t>New do-it-when-it-can-be-done-with-100% CU resources estimates</t>
  </si>
  <si>
    <t>General Technical and project management</t>
  </si>
  <si>
    <t>Technical Project management</t>
  </si>
  <si>
    <t>TOTAL $s at 100% contractor rates Rates ROUNDED</t>
  </si>
  <si>
    <t xml:space="preserve">TOTAL $s at CU Rates ROUNDED </t>
  </si>
  <si>
    <t>Low</t>
  </si>
  <si>
    <t>high</t>
  </si>
  <si>
    <t>original estimates for warehouse based on KDW effort</t>
  </si>
  <si>
    <t>High</t>
  </si>
  <si>
    <t>Consultant Rates</t>
  </si>
  <si>
    <t xml:space="preserve">5/6 and 1/6 formula = </t>
  </si>
  <si>
    <t>Through 6/2012 is 100% consultants and July 2012 to Jan 2013 is 50% consultants and 50% CU staff</t>
  </si>
  <si>
    <t>Lowest cost, has to wait.</t>
  </si>
  <si>
    <t>At Cornell Rates (Start after 6/2012)</t>
  </si>
  <si>
    <t>OPTIONS</t>
  </si>
  <si>
    <t>Notes:</t>
  </si>
  <si>
    <t>an hour</t>
  </si>
  <si>
    <t>More analysis is recommended to determine use of the data and to prioritize requirements.</t>
  </si>
  <si>
    <t>Time collection:</t>
  </si>
  <si>
    <t>Data delivery:</t>
  </si>
  <si>
    <t xml:space="preserve">The Kronos license and VM fees and upgrade project are entirely excluded as a separate project. </t>
  </si>
  <si>
    <t>Integration of People data:</t>
  </si>
  <si>
    <t xml:space="preserve"> The costs still exist, and this is a prerequisite, but the costs will be counted separately in another project.</t>
  </si>
  <si>
    <t>Replace Id. Mgmt software:</t>
  </si>
  <si>
    <t>Consulting for Payroll:</t>
  </si>
  <si>
    <t>Reserves for impacts to 'other' systems:</t>
  </si>
  <si>
    <t xml:space="preserve">We believe there are other systems that will be impacted than those listed. </t>
  </si>
  <si>
    <t>They will either be allowed to fail or require separate funding to remediate.</t>
  </si>
  <si>
    <t>Architecturally  and for long term support it is better, but the financial implications of this change are rather small.</t>
  </si>
  <si>
    <t>PeopleSoft stays as the 'People Data Hub'.</t>
  </si>
  <si>
    <t>Applicability of the formula:</t>
  </si>
  <si>
    <t>The 5/6-1/6th formula was applied across the board although it  may only need to be applied for certain activities and not others.</t>
  </si>
  <si>
    <t>More analysis is needed to determine, for example, if it really applies to Identity Management's work.</t>
  </si>
  <si>
    <t>Technical Project Management:</t>
  </si>
  <si>
    <t>It was moved up into the 'General technical and Project Management' category.</t>
  </si>
  <si>
    <t>This replaces campus wide single authentication infrastructure.</t>
  </si>
  <si>
    <t>DON"T USE THIS TAB AT THIS TIME. This is incomplete and now represented in the Summary of Options tab.</t>
  </si>
  <si>
    <t>Estimates in hours</t>
  </si>
  <si>
    <t>Creating services for applications to get that data rather than using the high number of direct connects should be done, but is out side the scope of Workday.</t>
  </si>
  <si>
    <t xml:space="preserve">Eliminated.  If Payroll wants additional consulting for help with tools such as Windstar  that CIT does not currently support it will require separate funding. </t>
  </si>
  <si>
    <t>Start after KFS - Low</t>
  </si>
  <si>
    <t>Start after KFS - High</t>
  </si>
  <si>
    <t>January 2013, Low</t>
  </si>
  <si>
    <t>Jan 2013, High</t>
  </si>
  <si>
    <t>July 2012, Low</t>
  </si>
  <si>
    <t>July, 2012, High</t>
  </si>
  <si>
    <t>Descriptions of changes and source of estimates:</t>
  </si>
  <si>
    <r>
      <t xml:space="preserve">Refer to the </t>
    </r>
    <r>
      <rPr>
        <b/>
        <sz val="14"/>
        <rFont val="Arial"/>
      </rPr>
      <t>Details tab</t>
    </r>
    <r>
      <rPr>
        <sz val="14"/>
        <rFont val="Arial"/>
      </rPr>
      <t xml:space="preserve"> for  individual efforts listed.</t>
    </r>
  </si>
  <si>
    <r>
      <t>Refer to the</t>
    </r>
    <r>
      <rPr>
        <b/>
        <sz val="14"/>
        <rFont val="Arial"/>
      </rPr>
      <t xml:space="preserve"> Notes tab</t>
    </r>
    <r>
      <rPr>
        <sz val="14"/>
        <rFont val="Arial"/>
      </rPr>
      <t xml:space="preserve"> for a list of what changed since the original estimates were made.</t>
    </r>
  </si>
  <si>
    <r>
      <t xml:space="preserve">Refer to the </t>
    </r>
    <r>
      <rPr>
        <b/>
        <sz val="14"/>
        <rFont val="Arial"/>
      </rPr>
      <t>Charts tab</t>
    </r>
    <r>
      <rPr>
        <sz val="14"/>
        <rFont val="Arial"/>
      </rPr>
      <t xml:space="preserve"> for a set of charts.</t>
    </r>
  </si>
  <si>
    <t>Low Estimates for each option</t>
  </si>
  <si>
    <t>At 5/6 Consultants and 1/6 CU rates (for 1/2013)</t>
  </si>
  <si>
    <t>Most cost and risk, 7/2012</t>
  </si>
  <si>
    <t>Med cost, 1/2013</t>
  </si>
  <si>
    <t>At 100% Consultant Rates (for 7/2012)</t>
  </si>
  <si>
    <t>Changes contemplated but not made to the estimates and options:</t>
  </si>
  <si>
    <r>
      <t xml:space="preserve">All efforts concerning the HR-Payroll data warehouse and other warehouses and systems downstream of them is now </t>
    </r>
    <r>
      <rPr>
        <i/>
        <sz val="14"/>
        <rFont val="Arial"/>
      </rPr>
      <t xml:space="preserve">deemed optional </t>
    </r>
    <r>
      <rPr>
        <sz val="14"/>
        <rFont val="Arial"/>
      </rPr>
      <t>although the business impact to units and their decision making based on that data is unknown.</t>
    </r>
  </si>
  <si>
    <t>The high estimate is purely based on the effort (hours) spent to date and projected for the completion of the KDW.</t>
  </si>
  <si>
    <t>HR has clearly stated they want a data warehouse, and have also said they don't have requirements.</t>
  </si>
  <si>
    <t xml:space="preserve">Rather than having EMN, Library and the IdManagement tools connect with Workday we would keep PeopleSoft as intact as possible to minimize changes to them. </t>
  </si>
  <si>
    <t>Analysis of the effort and the impact will require a project. A quick assessment is that this is a very large risky project of unknown size that requires more work to understand the size.</t>
  </si>
  <si>
    <t>TBD</t>
  </si>
  <si>
    <t xml:space="preserve">It is not known how much the requirements have changed. If they have changed it is a new spec. NetID Provisioning is  tightly coupled with PeopleSoft. Job data will have to be collected from Workday. Goal is to keep netid tools from changing as much as possible  by using PeopleSoft as a people data hub. Some changes and much testing is required. The PS datahub work is covered in the PeopleSoft changes. </t>
  </si>
  <si>
    <t>This will have to be redone to the new warehouses or go directly from PeopleSoft's new people data hub.</t>
  </si>
  <si>
    <t>Integrations with Workday (emplids, campus community, data, search/match), decommissioning of Payroll, Human Resources and Benefits jobs, remediation to current customizations supporting Student and Contributor Relations and outward facing interfaces. Design and implement a solution to address "stale" data.</t>
  </si>
  <si>
    <t>Assumptions: 1) PS data of record for ALL people bio/demo: "whoIam"  2) PS data of record for "whoIamHere" at Cornell  3) WD is data of record for all HR, Payroll and Benefits business transactions.  In support of these assumptions:   A)  Synch of campus community data to PS for employees   B)  Synch from WD of employee information about "WhoIAmHere" at Cornell to PS  C) PS must send WD updates about "WhoIAmHere" at Cornell (ie: email address)  D)  Create new tables for "WhoIAmHere".  Remediate existing customizataions to pull from these new tables.  E) PS is still a consumer (point-to-point) for some transactional data (ie:  student gross earning for FA awards)</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</si>
</sst>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2" formatCode="_(&quot;$&quot;* #,##0_);_(&quot;$&quot;* \(#,##0\);_(&quot;$&quot;* &quot;-&quot;_);_(@_)"/>
    <numFmt numFmtId="164" formatCode="_([$$-409]* #,##0_);_([$$-409]* \(#,##0\);_([$$-409]* &quot;-&quot;_);_(@_)"/>
    <numFmt numFmtId="165" formatCode="&quot;$&quot;#,##0"/>
  </numFmts>
  <fonts count="9" x14ac:knownFonts="1">
    <font>
      <sz val="10"/>
      <name val="Arial"/>
      <family val="2"/>
    </font>
    <font>
      <b/>
      <sz val="10"/>
      <name val="Arial"/>
      <family val="2"/>
    </font>
    <font>
      <u/>
      <sz val="10"/>
      <color theme="10"/>
      <name val="Arial"/>
      <family val="2"/>
    </font>
    <font>
      <u/>
      <sz val="10"/>
      <color theme="11"/>
      <name val="Arial"/>
      <family val="2"/>
    </font>
    <font>
      <b/>
      <sz val="14"/>
      <name val="Arial"/>
    </font>
    <font>
      <b/>
      <sz val="12"/>
      <color theme="1"/>
      <name val="Calibri"/>
      <family val="2"/>
      <scheme val="minor"/>
    </font>
    <font>
      <b/>
      <sz val="12"/>
      <name val="Arial"/>
    </font>
    <font>
      <sz val="14"/>
      <name val="Arial"/>
    </font>
    <font>
      <i/>
      <sz val="14"/>
      <name val="Arial"/>
    </font>
  </fonts>
  <fills count="12">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rgb="FF800000"/>
        <bgColor indexed="64"/>
      </patternFill>
    </fill>
    <fill>
      <patternFill patternType="solid">
        <fgColor rgb="FFFFFF00"/>
        <bgColor indexed="64"/>
      </patternFill>
    </fill>
    <fill>
      <patternFill patternType="solid">
        <fgColor rgb="FFCCFFCC"/>
        <bgColor indexed="64"/>
      </patternFill>
    </fill>
  </fills>
  <borders count="21">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right/>
      <top style="medium">
        <color auto="1"/>
      </top>
      <bottom/>
      <diagonal/>
    </border>
    <border>
      <left/>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medium">
        <color auto="1"/>
      </left>
      <right style="thin">
        <color auto="1"/>
      </right>
      <top style="thin">
        <color auto="1"/>
      </top>
      <bottom style="medium">
        <color auto="1"/>
      </bottom>
      <diagonal/>
    </border>
  </borders>
  <cellStyleXfs count="587">
    <xf numFmtId="0" fontId="0" fillId="0" borderId="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cellStyleXfs>
  <cellXfs count="110">
    <xf numFmtId="0" fontId="0" fillId="0" borderId="0" xfId="0">
      <alignment vertical="center"/>
    </xf>
    <xf numFmtId="0" fontId="0" fillId="0" borderId="0" xfId="0" applyNumberFormat="1" applyFont="1" applyFill="1" applyAlignment="1">
      <alignment vertical="top" wrapText="1"/>
    </xf>
    <xf numFmtId="0" fontId="0" fillId="0" borderId="0" xfId="0" applyNumberFormat="1" applyFont="1" applyFill="1" applyAlignment="1">
      <alignment horizontal="center" vertical="top" wrapText="1"/>
    </xf>
    <xf numFmtId="0" fontId="0" fillId="0" borderId="1" xfId="0" applyBorder="1">
      <alignment vertical="center"/>
    </xf>
    <xf numFmtId="0" fontId="0" fillId="0" borderId="1" xfId="0" applyNumberFormat="1" applyFont="1" applyFill="1" applyBorder="1" applyAlignment="1">
      <alignment vertical="top" wrapText="1"/>
    </xf>
    <xf numFmtId="0" fontId="0" fillId="0" borderId="1" xfId="0" applyNumberFormat="1" applyFont="1" applyFill="1" applyBorder="1" applyAlignment="1">
      <alignment horizontal="center" vertical="top" wrapText="1"/>
    </xf>
    <xf numFmtId="0" fontId="0" fillId="2" borderId="1" xfId="0" applyNumberFormat="1" applyFont="1" applyFill="1" applyBorder="1" applyAlignment="1">
      <alignment vertical="top" wrapText="1"/>
    </xf>
    <xf numFmtId="0" fontId="0" fillId="2" borderId="1" xfId="0" applyNumberFormat="1" applyFont="1" applyFill="1" applyBorder="1" applyAlignment="1">
      <alignment horizontal="center" vertical="top" wrapText="1"/>
    </xf>
    <xf numFmtId="0" fontId="1" fillId="0" borderId="1" xfId="0" applyNumberFormat="1" applyFont="1" applyFill="1" applyBorder="1" applyAlignment="1">
      <alignment vertical="top" wrapText="1"/>
    </xf>
    <xf numFmtId="0" fontId="1" fillId="4" borderId="1" xfId="0" applyFont="1" applyFill="1" applyBorder="1" applyAlignment="1">
      <alignment horizontal="center" vertical="top"/>
    </xf>
    <xf numFmtId="0" fontId="1" fillId="4" borderId="1" xfId="0" applyNumberFormat="1" applyFont="1" applyFill="1" applyBorder="1" applyAlignment="1">
      <alignment horizontal="center" vertical="top" wrapText="1"/>
    </xf>
    <xf numFmtId="0" fontId="0" fillId="0" borderId="2" xfId="0" applyBorder="1" applyAlignment="1">
      <alignment vertical="top" wrapText="1"/>
    </xf>
    <xf numFmtId="0" fontId="1" fillId="5" borderId="1" xfId="0" applyFont="1" applyFill="1" applyBorder="1">
      <alignment vertical="center"/>
    </xf>
    <xf numFmtId="0" fontId="0" fillId="5" borderId="1" xfId="0" applyNumberFormat="1" applyFont="1" applyFill="1" applyBorder="1" applyAlignment="1">
      <alignment vertical="top" wrapText="1"/>
    </xf>
    <xf numFmtId="0" fontId="0" fillId="5" borderId="1" xfId="0" applyNumberFormat="1" applyFont="1" applyFill="1" applyBorder="1" applyAlignment="1">
      <alignment horizontal="center" vertical="top" wrapText="1"/>
    </xf>
    <xf numFmtId="0" fontId="1" fillId="6" borderId="1" xfId="0" applyFont="1" applyFill="1" applyBorder="1">
      <alignment vertical="center"/>
    </xf>
    <xf numFmtId="0" fontId="0" fillId="6" borderId="1" xfId="0" applyNumberFormat="1" applyFont="1" applyFill="1" applyBorder="1" applyAlignment="1">
      <alignment vertical="top" wrapText="1"/>
    </xf>
    <xf numFmtId="0" fontId="0" fillId="6" borderId="1" xfId="0" applyNumberFormat="1" applyFont="1" applyFill="1" applyBorder="1" applyAlignment="1">
      <alignment horizontal="center" vertical="top" wrapText="1"/>
    </xf>
    <xf numFmtId="0" fontId="1" fillId="7" borderId="1" xfId="0" applyFont="1" applyFill="1" applyBorder="1">
      <alignment vertical="center"/>
    </xf>
    <xf numFmtId="0" fontId="0" fillId="7" borderId="1" xfId="0" applyNumberFormat="1" applyFont="1" applyFill="1" applyBorder="1" applyAlignment="1">
      <alignment vertical="top" wrapText="1"/>
    </xf>
    <xf numFmtId="0" fontId="0" fillId="7" borderId="1" xfId="0" applyNumberFormat="1" applyFont="1" applyFill="1" applyBorder="1" applyAlignment="1">
      <alignment horizontal="center" vertical="top" wrapText="1"/>
    </xf>
    <xf numFmtId="0" fontId="0" fillId="8" borderId="1" xfId="0" applyNumberFormat="1" applyFont="1" applyFill="1" applyBorder="1" applyAlignment="1">
      <alignment vertical="top" wrapText="1"/>
    </xf>
    <xf numFmtId="0" fontId="0" fillId="8" borderId="1" xfId="0" applyNumberFormat="1" applyFont="1" applyFill="1" applyBorder="1" applyAlignment="1">
      <alignment horizontal="center" vertical="top" wrapText="1"/>
    </xf>
    <xf numFmtId="0" fontId="1" fillId="3" borderId="1" xfId="0" applyFont="1" applyFill="1" applyBorder="1">
      <alignment vertical="center"/>
    </xf>
    <xf numFmtId="0" fontId="0" fillId="3" borderId="1" xfId="0" applyNumberFormat="1" applyFont="1" applyFill="1" applyBorder="1" applyAlignment="1">
      <alignment vertical="top" wrapText="1"/>
    </xf>
    <xf numFmtId="0" fontId="0" fillId="3" borderId="1" xfId="0" applyNumberFormat="1" applyFont="1" applyFill="1" applyBorder="1" applyAlignment="1">
      <alignment horizontal="center" vertical="top" wrapText="1"/>
    </xf>
    <xf numFmtId="0" fontId="1" fillId="8" borderId="1" xfId="0" applyFont="1" applyFill="1" applyBorder="1">
      <alignment vertical="center"/>
    </xf>
    <xf numFmtId="0" fontId="0" fillId="2" borderId="1" xfId="0" applyFill="1" applyBorder="1">
      <alignment vertical="center"/>
    </xf>
    <xf numFmtId="3" fontId="0" fillId="2" borderId="1" xfId="0" applyNumberFormat="1" applyFont="1" applyFill="1" applyBorder="1" applyAlignment="1">
      <alignment horizontal="center" vertical="top" wrapText="1"/>
    </xf>
    <xf numFmtId="4" fontId="0" fillId="2" borderId="1" xfId="0" applyNumberFormat="1" applyFont="1" applyFill="1" applyBorder="1" applyAlignment="1">
      <alignment horizontal="center" vertical="top" wrapText="1"/>
    </xf>
    <xf numFmtId="0" fontId="0" fillId="9" borderId="1" xfId="0" applyFill="1" applyBorder="1">
      <alignment vertical="center"/>
    </xf>
    <xf numFmtId="0" fontId="0" fillId="9" borderId="1" xfId="0" applyNumberFormat="1" applyFont="1" applyFill="1" applyBorder="1" applyAlignment="1">
      <alignment vertical="top" wrapText="1"/>
    </xf>
    <xf numFmtId="42" fontId="0" fillId="2" borderId="1" xfId="0" applyNumberFormat="1" applyFont="1" applyFill="1" applyBorder="1" applyAlignment="1">
      <alignment horizontal="center" vertical="top" wrapText="1"/>
    </xf>
    <xf numFmtId="164" fontId="0" fillId="2" borderId="1" xfId="0" applyNumberFormat="1" applyFont="1" applyFill="1" applyBorder="1" applyAlignment="1">
      <alignment horizontal="center" vertical="top" wrapText="1"/>
    </xf>
    <xf numFmtId="0" fontId="0" fillId="0" borderId="3" xfId="0" applyBorder="1">
      <alignment vertical="center"/>
    </xf>
    <xf numFmtId="0" fontId="5" fillId="4" borderId="1" xfId="0" applyFont="1" applyFill="1" applyBorder="1" applyAlignment="1">
      <alignment wrapText="1"/>
    </xf>
    <xf numFmtId="0" fontId="5" fillId="4" borderId="1" xfId="0" applyFont="1" applyFill="1" applyBorder="1" applyAlignment="1">
      <alignment horizontal="center" wrapText="1"/>
    </xf>
    <xf numFmtId="0" fontId="0" fillId="0" borderId="0" xfId="0" applyAlignment="1"/>
    <xf numFmtId="0" fontId="0" fillId="0" borderId="1" xfId="0" applyBorder="1" applyAlignment="1">
      <alignment wrapText="1"/>
    </xf>
    <xf numFmtId="0" fontId="0" fillId="0" borderId="1" xfId="0" applyBorder="1" applyAlignment="1">
      <alignment horizontal="center" wrapText="1"/>
    </xf>
    <xf numFmtId="0" fontId="0" fillId="0" borderId="1" xfId="0" applyBorder="1" applyAlignment="1"/>
    <xf numFmtId="0" fontId="0" fillId="0" borderId="1" xfId="0" quotePrefix="1" applyBorder="1" applyAlignment="1">
      <alignment wrapText="1"/>
    </xf>
    <xf numFmtId="17" fontId="0" fillId="0" borderId="1" xfId="0" applyNumberFormat="1" applyBorder="1" applyAlignment="1">
      <alignment horizontal="center" wrapText="1"/>
    </xf>
    <xf numFmtId="1" fontId="0" fillId="0" borderId="1" xfId="0" applyNumberFormat="1" applyBorder="1" applyAlignment="1"/>
    <xf numFmtId="13" fontId="0" fillId="0" borderId="1" xfId="0" quotePrefix="1" applyNumberFormat="1" applyBorder="1" applyAlignment="1"/>
    <xf numFmtId="0" fontId="0" fillId="0" borderId="1" xfId="0" applyBorder="1" applyAlignment="1">
      <alignment horizontal="right"/>
    </xf>
    <xf numFmtId="0" fontId="0" fillId="0" borderId="0" xfId="0" applyAlignment="1">
      <alignment wrapText="1"/>
    </xf>
    <xf numFmtId="0" fontId="0" fillId="0" borderId="0" xfId="0" applyBorder="1" applyAlignment="1">
      <alignment wrapText="1"/>
    </xf>
    <xf numFmtId="0" fontId="0" fillId="0" borderId="0" xfId="0" applyBorder="1" applyAlignment="1">
      <alignment horizontal="center" wrapText="1"/>
    </xf>
    <xf numFmtId="0" fontId="0" fillId="0" borderId="0" xfId="0" applyBorder="1" applyAlignment="1"/>
    <xf numFmtId="0" fontId="5" fillId="0" borderId="0" xfId="0" applyFont="1" applyAlignment="1">
      <alignment wrapText="1"/>
    </xf>
    <xf numFmtId="0" fontId="5" fillId="0" borderId="0" xfId="0" applyFont="1" applyAlignment="1">
      <alignment horizontal="center" wrapText="1"/>
    </xf>
    <xf numFmtId="0" fontId="0" fillId="0" borderId="0" xfId="0" applyAlignment="1">
      <alignment horizontal="center" wrapText="1"/>
    </xf>
    <xf numFmtId="0" fontId="1" fillId="0" borderId="4" xfId="0" applyNumberFormat="1" applyFont="1" applyFill="1" applyBorder="1" applyAlignment="1">
      <alignment vertical="top" wrapText="1"/>
    </xf>
    <xf numFmtId="0" fontId="0" fillId="0" borderId="4" xfId="0" applyNumberFormat="1" applyFont="1" applyFill="1" applyBorder="1" applyAlignment="1">
      <alignment vertical="top" wrapText="1"/>
    </xf>
    <xf numFmtId="0" fontId="0" fillId="0" borderId="4" xfId="0" applyNumberFormat="1" applyFont="1" applyFill="1" applyBorder="1" applyAlignment="1">
      <alignment horizontal="center" vertical="top" wrapText="1"/>
    </xf>
    <xf numFmtId="0" fontId="0" fillId="0" borderId="5" xfId="0" applyNumberFormat="1" applyFont="1" applyFill="1" applyBorder="1" applyAlignment="1">
      <alignment horizontal="center" vertical="top" wrapText="1"/>
    </xf>
    <xf numFmtId="0" fontId="0" fillId="0" borderId="0" xfId="0" applyNumberFormat="1" applyFont="1" applyFill="1" applyBorder="1" applyAlignment="1">
      <alignment horizontal="center" vertical="top" wrapText="1"/>
    </xf>
    <xf numFmtId="0" fontId="0" fillId="0" borderId="0" xfId="0" applyNumberFormat="1" applyFont="1" applyFill="1" applyBorder="1" applyAlignment="1">
      <alignment vertical="top" wrapText="1"/>
    </xf>
    <xf numFmtId="0" fontId="0" fillId="0" borderId="0" xfId="0" applyAlignment="1">
      <alignment vertical="center" wrapText="1"/>
    </xf>
    <xf numFmtId="0" fontId="7" fillId="0" borderId="0" xfId="0" applyFont="1" applyAlignment="1">
      <alignment vertical="center" wrapText="1"/>
    </xf>
    <xf numFmtId="0" fontId="1" fillId="0" borderId="1" xfId="0" applyFont="1" applyBorder="1" applyAlignment="1">
      <alignment wrapText="1"/>
    </xf>
    <xf numFmtId="0" fontId="1" fillId="0" borderId="0" xfId="0" applyFont="1" applyAlignment="1">
      <alignment wrapText="1"/>
    </xf>
    <xf numFmtId="0" fontId="0" fillId="0" borderId="0" xfId="0" applyAlignment="1">
      <alignment horizontal="center" vertical="center" wrapText="1"/>
    </xf>
    <xf numFmtId="0" fontId="0" fillId="3" borderId="15" xfId="0" applyFill="1" applyBorder="1">
      <alignment vertical="center"/>
    </xf>
    <xf numFmtId="0" fontId="0" fillId="3" borderId="16" xfId="0" applyFill="1" applyBorder="1">
      <alignment vertical="center"/>
    </xf>
    <xf numFmtId="0" fontId="1" fillId="3" borderId="16" xfId="0" applyFont="1" applyFill="1" applyBorder="1">
      <alignment vertical="center"/>
    </xf>
    <xf numFmtId="0" fontId="0" fillId="3" borderId="17" xfId="0" applyFill="1" applyBorder="1">
      <alignment vertical="center"/>
    </xf>
    <xf numFmtId="0" fontId="7" fillId="0" borderId="0" xfId="0" applyFont="1">
      <alignment vertical="center"/>
    </xf>
    <xf numFmtId="0" fontId="7" fillId="0" borderId="8" xfId="0" applyFont="1" applyBorder="1">
      <alignment vertical="center"/>
    </xf>
    <xf numFmtId="0" fontId="7" fillId="0" borderId="13" xfId="0" applyFont="1" applyBorder="1">
      <alignment vertical="center"/>
    </xf>
    <xf numFmtId="0" fontId="7" fillId="0" borderId="7" xfId="0" applyFont="1" applyBorder="1">
      <alignment vertical="center"/>
    </xf>
    <xf numFmtId="0" fontId="7" fillId="0" borderId="10" xfId="0" applyFont="1" applyBorder="1" applyAlignment="1">
      <alignment horizontal="center" vertical="center" wrapText="1"/>
    </xf>
    <xf numFmtId="0" fontId="7" fillId="0" borderId="10" xfId="0" applyFont="1" applyBorder="1" applyAlignment="1">
      <alignment vertical="center" wrapText="1"/>
    </xf>
    <xf numFmtId="0" fontId="4" fillId="0" borderId="18" xfId="0" applyFont="1" applyBorder="1">
      <alignment vertical="center"/>
    </xf>
    <xf numFmtId="165" fontId="4" fillId="0" borderId="18" xfId="0" applyNumberFormat="1" applyFont="1" applyBorder="1">
      <alignment vertical="center"/>
    </xf>
    <xf numFmtId="165" fontId="4" fillId="0" borderId="19" xfId="0" applyNumberFormat="1" applyFont="1" applyBorder="1">
      <alignment vertical="center"/>
    </xf>
    <xf numFmtId="0" fontId="7" fillId="0" borderId="1" xfId="0" applyFont="1" applyBorder="1">
      <alignment vertical="center"/>
    </xf>
    <xf numFmtId="165" fontId="7" fillId="0" borderId="1" xfId="0" applyNumberFormat="1" applyFont="1" applyBorder="1" applyAlignment="1">
      <alignment vertical="center"/>
    </xf>
    <xf numFmtId="0" fontId="7" fillId="0" borderId="6" xfId="0" applyFont="1" applyBorder="1">
      <alignment vertical="center"/>
    </xf>
    <xf numFmtId="165" fontId="7" fillId="0" borderId="6" xfId="0" applyNumberFormat="1" applyFont="1" applyBorder="1" applyAlignment="1">
      <alignment vertical="center"/>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0" xfId="0" applyFont="1" applyAlignment="1">
      <alignment horizontal="right" vertical="center"/>
    </xf>
    <xf numFmtId="0" fontId="7" fillId="0" borderId="0" xfId="0" applyFont="1" applyAlignment="1">
      <alignment vertical="center"/>
    </xf>
    <xf numFmtId="165" fontId="7" fillId="0" borderId="0" xfId="0" applyNumberFormat="1" applyFont="1">
      <alignment vertical="center"/>
    </xf>
    <xf numFmtId="0" fontId="4" fillId="0" borderId="0" xfId="0" applyFont="1" applyAlignment="1">
      <alignment horizontal="right" vertical="center"/>
    </xf>
    <xf numFmtId="0" fontId="4" fillId="0" borderId="20" xfId="0" applyFont="1" applyBorder="1">
      <alignment vertical="center"/>
    </xf>
    <xf numFmtId="0" fontId="6" fillId="10" borderId="0" xfId="0" applyFont="1" applyFill="1" applyAlignment="1"/>
    <xf numFmtId="0" fontId="0" fillId="10" borderId="0" xfId="0" applyFill="1" applyAlignment="1">
      <alignment wrapText="1"/>
    </xf>
    <xf numFmtId="0" fontId="0" fillId="10" borderId="0" xfId="0" applyFill="1" applyAlignment="1">
      <alignment horizontal="center" wrapText="1"/>
    </xf>
    <xf numFmtId="0" fontId="0" fillId="10" borderId="0" xfId="0" applyFill="1" applyAlignment="1"/>
    <xf numFmtId="0" fontId="4" fillId="0" borderId="0" xfId="0" applyFont="1" applyAlignment="1">
      <alignment horizontal="left" vertical="center" wrapText="1"/>
    </xf>
    <xf numFmtId="0" fontId="0" fillId="0" borderId="7" xfId="0" applyBorder="1">
      <alignment vertical="center"/>
    </xf>
    <xf numFmtId="0" fontId="7" fillId="0" borderId="0" xfId="0" applyFont="1" applyAlignment="1">
      <alignment horizontal="right" vertical="top"/>
    </xf>
    <xf numFmtId="0" fontId="0" fillId="0" borderId="0" xfId="0" applyAlignment="1">
      <alignment vertical="top"/>
    </xf>
    <xf numFmtId="0" fontId="7" fillId="0" borderId="9" xfId="0" applyFont="1" applyBorder="1" applyAlignment="1">
      <alignment horizontal="left" vertical="center" wrapText="1"/>
    </xf>
    <xf numFmtId="0" fontId="7" fillId="0" borderId="0" xfId="0" applyFont="1" applyBorder="1" applyAlignment="1">
      <alignment vertical="center" wrapText="1"/>
    </xf>
    <xf numFmtId="0" fontId="7" fillId="0" borderId="9" xfId="0" applyFont="1" applyBorder="1" applyAlignment="1">
      <alignment vertical="center" wrapText="1"/>
    </xf>
    <xf numFmtId="0" fontId="4" fillId="0" borderId="0" xfId="0" applyFont="1" applyAlignment="1">
      <alignment horizontal="right" vertical="center" wrapText="1"/>
    </xf>
    <xf numFmtId="0" fontId="1" fillId="0" borderId="0" xfId="0" applyFont="1">
      <alignment vertical="center"/>
    </xf>
    <xf numFmtId="165" fontId="0" fillId="0" borderId="0" xfId="0" applyNumberFormat="1" applyAlignment="1">
      <alignment vertical="center" wrapText="1"/>
    </xf>
    <xf numFmtId="0" fontId="4" fillId="0" borderId="1" xfId="0" applyFont="1" applyBorder="1">
      <alignment vertical="center"/>
    </xf>
    <xf numFmtId="0" fontId="7" fillId="0" borderId="1" xfId="0" applyFont="1" applyBorder="1" applyAlignment="1">
      <alignment vertical="center" wrapText="1"/>
    </xf>
    <xf numFmtId="165" fontId="7" fillId="0" borderId="1" xfId="0" applyNumberFormat="1" applyFont="1" applyBorder="1" applyAlignment="1">
      <alignment vertical="center" wrapText="1"/>
    </xf>
    <xf numFmtId="0" fontId="4" fillId="11" borderId="0" xfId="0" applyFont="1" applyFill="1" applyAlignment="1">
      <alignment horizontal="center" vertical="top"/>
    </xf>
    <xf numFmtId="0" fontId="4" fillId="8" borderId="0" xfId="0" applyFont="1" applyFill="1" applyAlignment="1">
      <alignment horizontal="center" vertical="top" wrapText="1"/>
    </xf>
    <xf numFmtId="0" fontId="4" fillId="0" borderId="0" xfId="0" applyFont="1" applyAlignment="1">
      <alignment horizontal="right" vertical="top"/>
    </xf>
    <xf numFmtId="0" fontId="4" fillId="0" borderId="0" xfId="0" applyFont="1" applyAlignment="1">
      <alignment vertical="top"/>
    </xf>
  </cellXfs>
  <cellStyles count="587">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Followed Hyperlink" xfId="144" builtinId="9" hidden="1"/>
    <cellStyle name="Followed Hyperlink" xfId="146" builtinId="9" hidden="1"/>
    <cellStyle name="Followed Hyperlink" xfId="148" builtinId="9" hidden="1"/>
    <cellStyle name="Followed Hyperlink" xfId="150" builtinId="9" hidden="1"/>
    <cellStyle name="Followed Hyperlink" xfId="152" builtinId="9" hidden="1"/>
    <cellStyle name="Followed Hyperlink" xfId="154" builtinId="9" hidden="1"/>
    <cellStyle name="Followed Hyperlink" xfId="156" builtinId="9" hidden="1"/>
    <cellStyle name="Followed Hyperlink" xfId="158" builtinId="9" hidden="1"/>
    <cellStyle name="Followed Hyperlink" xfId="160" builtinId="9" hidden="1"/>
    <cellStyle name="Followed Hyperlink" xfId="162" builtinId="9" hidden="1"/>
    <cellStyle name="Followed Hyperlink" xfId="164" builtinId="9" hidden="1"/>
    <cellStyle name="Followed Hyperlink" xfId="166" builtinId="9" hidden="1"/>
    <cellStyle name="Followed Hyperlink" xfId="168" builtinId="9" hidden="1"/>
    <cellStyle name="Followed Hyperlink" xfId="170" builtinId="9" hidden="1"/>
    <cellStyle name="Followed Hyperlink" xfId="172" builtinId="9" hidden="1"/>
    <cellStyle name="Followed Hyperlink" xfId="174" builtinId="9" hidden="1"/>
    <cellStyle name="Followed Hyperlink" xfId="176" builtinId="9" hidden="1"/>
    <cellStyle name="Followed Hyperlink" xfId="178"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4" builtinId="9" hidden="1"/>
    <cellStyle name="Followed Hyperlink" xfId="266" builtinId="9" hidden="1"/>
    <cellStyle name="Followed Hyperlink" xfId="268" builtinId="9" hidden="1"/>
    <cellStyle name="Followed Hyperlink" xfId="270" builtinId="9" hidden="1"/>
    <cellStyle name="Followed Hyperlink" xfId="272" builtinId="9" hidden="1"/>
    <cellStyle name="Followed Hyperlink" xfId="274" builtinId="9" hidden="1"/>
    <cellStyle name="Followed Hyperlink" xfId="276" builtinId="9" hidden="1"/>
    <cellStyle name="Followed Hyperlink" xfId="278" builtinId="9" hidden="1"/>
    <cellStyle name="Followed Hyperlink" xfId="280" builtinId="9" hidden="1"/>
    <cellStyle name="Followed Hyperlink" xfId="282" builtinId="9" hidden="1"/>
    <cellStyle name="Followed Hyperlink" xfId="284" builtinId="9" hidden="1"/>
    <cellStyle name="Followed Hyperlink" xfId="286" builtinId="9" hidden="1"/>
    <cellStyle name="Followed Hyperlink" xfId="288" builtinId="9" hidden="1"/>
    <cellStyle name="Followed Hyperlink" xfId="290" builtinId="9" hidden="1"/>
    <cellStyle name="Followed Hyperlink" xfId="292" builtinId="9" hidden="1"/>
    <cellStyle name="Followed Hyperlink" xfId="294" builtinId="9" hidden="1"/>
    <cellStyle name="Followed Hyperlink" xfId="296" builtinId="9" hidden="1"/>
    <cellStyle name="Followed Hyperlink" xfId="298" builtinId="9" hidden="1"/>
    <cellStyle name="Followed Hyperlink" xfId="300" builtinId="9" hidden="1"/>
    <cellStyle name="Followed Hyperlink" xfId="302" builtinId="9" hidden="1"/>
    <cellStyle name="Followed Hyperlink" xfId="304" builtinId="9" hidden="1"/>
    <cellStyle name="Followed Hyperlink" xfId="306" builtinId="9" hidden="1"/>
    <cellStyle name="Followed Hyperlink" xfId="308" builtinId="9" hidden="1"/>
    <cellStyle name="Followed Hyperlink" xfId="310" builtinId="9" hidden="1"/>
    <cellStyle name="Followed Hyperlink" xfId="312" builtinId="9" hidden="1"/>
    <cellStyle name="Followed Hyperlink" xfId="314" builtinId="9" hidden="1"/>
    <cellStyle name="Followed Hyperlink" xfId="316" builtinId="9" hidden="1"/>
    <cellStyle name="Followed Hyperlink" xfId="318" builtinId="9" hidden="1"/>
    <cellStyle name="Followed Hyperlink" xfId="320" builtinId="9" hidden="1"/>
    <cellStyle name="Followed Hyperlink" xfId="322" builtinId="9" hidden="1"/>
    <cellStyle name="Followed Hyperlink" xfId="324" builtinId="9" hidden="1"/>
    <cellStyle name="Followed Hyperlink" xfId="326" builtinId="9" hidden="1"/>
    <cellStyle name="Followed Hyperlink" xfId="328" builtinId="9" hidden="1"/>
    <cellStyle name="Followed Hyperlink" xfId="330" builtinId="9" hidden="1"/>
    <cellStyle name="Followed Hyperlink" xfId="332" builtinId="9" hidden="1"/>
    <cellStyle name="Followed Hyperlink" xfId="334" builtinId="9" hidden="1"/>
    <cellStyle name="Followed Hyperlink" xfId="336" builtinId="9" hidden="1"/>
    <cellStyle name="Followed Hyperlink" xfId="338" builtinId="9" hidden="1"/>
    <cellStyle name="Followed Hyperlink" xfId="340" builtinId="9" hidden="1"/>
    <cellStyle name="Followed Hyperlink" xfId="342" builtinId="9" hidden="1"/>
    <cellStyle name="Followed Hyperlink" xfId="344" builtinId="9" hidden="1"/>
    <cellStyle name="Followed Hyperlink" xfId="346" builtinId="9" hidden="1"/>
    <cellStyle name="Followed Hyperlink" xfId="348" builtinId="9" hidden="1"/>
    <cellStyle name="Followed Hyperlink" xfId="350" builtinId="9" hidden="1"/>
    <cellStyle name="Followed Hyperlink" xfId="352" builtinId="9" hidden="1"/>
    <cellStyle name="Followed Hyperlink" xfId="354" builtinId="9" hidden="1"/>
    <cellStyle name="Followed Hyperlink" xfId="356" builtinId="9" hidden="1"/>
    <cellStyle name="Followed Hyperlink" xfId="358" builtinId="9" hidden="1"/>
    <cellStyle name="Followed Hyperlink" xfId="360" builtinId="9" hidden="1"/>
    <cellStyle name="Followed Hyperlink" xfId="362" builtinId="9" hidden="1"/>
    <cellStyle name="Followed Hyperlink" xfId="364" builtinId="9" hidden="1"/>
    <cellStyle name="Followed Hyperlink" xfId="366" builtinId="9" hidden="1"/>
    <cellStyle name="Followed Hyperlink" xfId="368" builtinId="9" hidden="1"/>
    <cellStyle name="Followed Hyperlink" xfId="370" builtinId="9" hidden="1"/>
    <cellStyle name="Followed Hyperlink" xfId="372" builtinId="9" hidden="1"/>
    <cellStyle name="Followed Hyperlink" xfId="374" builtinId="9" hidden="1"/>
    <cellStyle name="Followed Hyperlink" xfId="376" builtinId="9" hidden="1"/>
    <cellStyle name="Followed Hyperlink" xfId="378" builtinId="9" hidden="1"/>
    <cellStyle name="Followed Hyperlink" xfId="380" builtinId="9" hidden="1"/>
    <cellStyle name="Followed Hyperlink" xfId="382" builtinId="9" hidden="1"/>
    <cellStyle name="Followed Hyperlink" xfId="384" builtinId="9" hidden="1"/>
    <cellStyle name="Followed Hyperlink" xfId="386" builtinId="9" hidden="1"/>
    <cellStyle name="Followed Hyperlink" xfId="388" builtinId="9" hidden="1"/>
    <cellStyle name="Followed Hyperlink" xfId="390" builtinId="9" hidden="1"/>
    <cellStyle name="Followed Hyperlink" xfId="392" builtinId="9" hidden="1"/>
    <cellStyle name="Followed Hyperlink" xfId="394" builtinId="9" hidden="1"/>
    <cellStyle name="Followed Hyperlink" xfId="396" builtinId="9" hidden="1"/>
    <cellStyle name="Followed Hyperlink" xfId="398" builtinId="9" hidden="1"/>
    <cellStyle name="Followed Hyperlink" xfId="400" builtinId="9" hidden="1"/>
    <cellStyle name="Followed Hyperlink" xfId="402" builtinId="9" hidden="1"/>
    <cellStyle name="Followed Hyperlink" xfId="404" builtinId="9" hidden="1"/>
    <cellStyle name="Followed Hyperlink" xfId="406" builtinId="9" hidden="1"/>
    <cellStyle name="Followed Hyperlink" xfId="408" builtinId="9" hidden="1"/>
    <cellStyle name="Followed Hyperlink" xfId="410" builtinId="9" hidden="1"/>
    <cellStyle name="Followed Hyperlink" xfId="412" builtinId="9" hidden="1"/>
    <cellStyle name="Followed Hyperlink" xfId="414" builtinId="9" hidden="1"/>
    <cellStyle name="Followed Hyperlink" xfId="416" builtinId="9" hidden="1"/>
    <cellStyle name="Followed Hyperlink" xfId="418" builtinId="9" hidden="1"/>
    <cellStyle name="Followed Hyperlink" xfId="420" builtinId="9" hidden="1"/>
    <cellStyle name="Followed Hyperlink" xfId="422" builtinId="9" hidden="1"/>
    <cellStyle name="Followed Hyperlink" xfId="424" builtinId="9" hidden="1"/>
    <cellStyle name="Followed Hyperlink" xfId="426" builtinId="9" hidden="1"/>
    <cellStyle name="Followed Hyperlink" xfId="428" builtinId="9" hidden="1"/>
    <cellStyle name="Followed Hyperlink" xfId="430" builtinId="9" hidden="1"/>
    <cellStyle name="Followed Hyperlink" xfId="432"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Followed Hyperlink" xfId="446" builtinId="9" hidden="1"/>
    <cellStyle name="Followed Hyperlink" xfId="448" builtinId="9" hidden="1"/>
    <cellStyle name="Followed Hyperlink" xfId="450" builtinId="9" hidden="1"/>
    <cellStyle name="Followed Hyperlink" xfId="452" builtinId="9" hidden="1"/>
    <cellStyle name="Followed Hyperlink" xfId="454" builtinId="9" hidden="1"/>
    <cellStyle name="Followed Hyperlink" xfId="456" builtinId="9" hidden="1"/>
    <cellStyle name="Followed Hyperlink" xfId="458" builtinId="9" hidden="1"/>
    <cellStyle name="Followed Hyperlink" xfId="460" builtinId="9" hidden="1"/>
    <cellStyle name="Followed Hyperlink" xfId="462" builtinId="9" hidden="1"/>
    <cellStyle name="Followed Hyperlink" xfId="464" builtinId="9" hidden="1"/>
    <cellStyle name="Followed Hyperlink" xfId="466" builtinId="9" hidden="1"/>
    <cellStyle name="Followed Hyperlink" xfId="468" builtinId="9" hidden="1"/>
    <cellStyle name="Followed Hyperlink" xfId="470" builtinId="9" hidden="1"/>
    <cellStyle name="Followed Hyperlink" xfId="472" builtinId="9" hidden="1"/>
    <cellStyle name="Followed Hyperlink" xfId="474" builtinId="9" hidden="1"/>
    <cellStyle name="Followed Hyperlink" xfId="476" builtinId="9" hidden="1"/>
    <cellStyle name="Followed Hyperlink" xfId="478" builtinId="9" hidden="1"/>
    <cellStyle name="Followed Hyperlink" xfId="480" builtinId="9" hidden="1"/>
    <cellStyle name="Followed Hyperlink" xfId="482" builtinId="9" hidden="1"/>
    <cellStyle name="Followed Hyperlink" xfId="484" builtinId="9" hidden="1"/>
    <cellStyle name="Followed Hyperlink" xfId="486" builtinId="9" hidden="1"/>
    <cellStyle name="Followed Hyperlink" xfId="488" builtinId="9" hidden="1"/>
    <cellStyle name="Followed Hyperlink" xfId="490" builtinId="9" hidden="1"/>
    <cellStyle name="Followed Hyperlink" xfId="492" builtinId="9" hidden="1"/>
    <cellStyle name="Followed Hyperlink" xfId="494" builtinId="9" hidden="1"/>
    <cellStyle name="Followed Hyperlink" xfId="496" builtinId="9" hidden="1"/>
    <cellStyle name="Followed Hyperlink" xfId="498" builtinId="9" hidden="1"/>
    <cellStyle name="Followed Hyperlink" xfId="500" builtinId="9" hidden="1"/>
    <cellStyle name="Followed Hyperlink" xfId="502" builtinId="9" hidden="1"/>
    <cellStyle name="Followed Hyperlink" xfId="504" builtinId="9" hidden="1"/>
    <cellStyle name="Followed Hyperlink" xfId="506" builtinId="9" hidden="1"/>
    <cellStyle name="Followed Hyperlink" xfId="508" builtinId="9" hidden="1"/>
    <cellStyle name="Followed Hyperlink" xfId="510" builtinId="9" hidden="1"/>
    <cellStyle name="Followed Hyperlink" xfId="512" builtinId="9" hidden="1"/>
    <cellStyle name="Followed Hyperlink" xfId="514" builtinId="9" hidden="1"/>
    <cellStyle name="Followed Hyperlink" xfId="516" builtinId="9" hidden="1"/>
    <cellStyle name="Followed Hyperlink" xfId="518" builtinId="9" hidden="1"/>
    <cellStyle name="Followed Hyperlink" xfId="520" builtinId="9" hidden="1"/>
    <cellStyle name="Followed Hyperlink" xfId="522" builtinId="9" hidden="1"/>
    <cellStyle name="Followed Hyperlink" xfId="524" builtinId="9" hidden="1"/>
    <cellStyle name="Followed Hyperlink" xfId="526" builtinId="9" hidden="1"/>
    <cellStyle name="Followed Hyperlink" xfId="528" builtinId="9" hidden="1"/>
    <cellStyle name="Followed Hyperlink" xfId="530" builtinId="9" hidden="1"/>
    <cellStyle name="Followed Hyperlink" xfId="532" builtinId="9" hidden="1"/>
    <cellStyle name="Followed Hyperlink" xfId="534" builtinId="9" hidden="1"/>
    <cellStyle name="Followed Hyperlink" xfId="536" builtinId="9" hidden="1"/>
    <cellStyle name="Followed Hyperlink" xfId="538" builtinId="9" hidden="1"/>
    <cellStyle name="Followed Hyperlink" xfId="540" builtinId="9" hidden="1"/>
    <cellStyle name="Followed Hyperlink" xfId="542" builtinId="9" hidden="1"/>
    <cellStyle name="Followed Hyperlink" xfId="544" builtinId="9" hidden="1"/>
    <cellStyle name="Followed Hyperlink" xfId="546" builtinId="9" hidden="1"/>
    <cellStyle name="Followed Hyperlink" xfId="548" builtinId="9" hidden="1"/>
    <cellStyle name="Followed Hyperlink" xfId="550" builtinId="9" hidden="1"/>
    <cellStyle name="Followed Hyperlink" xfId="552" builtinId="9" hidden="1"/>
    <cellStyle name="Followed Hyperlink" xfId="554" builtinId="9" hidden="1"/>
    <cellStyle name="Followed Hyperlink" xfId="556" builtinId="9" hidden="1"/>
    <cellStyle name="Followed Hyperlink" xfId="558" builtinId="9" hidden="1"/>
    <cellStyle name="Followed Hyperlink" xfId="560" builtinId="9" hidden="1"/>
    <cellStyle name="Followed Hyperlink" xfId="562" builtinId="9" hidden="1"/>
    <cellStyle name="Followed Hyperlink" xfId="564" builtinId="9" hidden="1"/>
    <cellStyle name="Followed Hyperlink" xfId="566" builtinId="9" hidden="1"/>
    <cellStyle name="Followed Hyperlink" xfId="568" builtinId="9" hidden="1"/>
    <cellStyle name="Followed Hyperlink" xfId="570" builtinId="9" hidden="1"/>
    <cellStyle name="Followed Hyperlink" xfId="572" builtinId="9" hidden="1"/>
    <cellStyle name="Followed Hyperlink" xfId="574" builtinId="9" hidden="1"/>
    <cellStyle name="Followed Hyperlink" xfId="576" builtinId="9" hidden="1"/>
    <cellStyle name="Followed Hyperlink" xfId="578" builtinId="9" hidden="1"/>
    <cellStyle name="Followed Hyperlink" xfId="580" builtinId="9" hidden="1"/>
    <cellStyle name="Followed Hyperlink" xfId="582" builtinId="9" hidden="1"/>
    <cellStyle name="Followed Hyperlink" xfId="584" builtinId="9" hidden="1"/>
    <cellStyle name="Followed Hyperlink" xfId="58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7"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3" builtinId="8" hidden="1"/>
    <cellStyle name="Hyperlink" xfId="265" builtinId="8" hidden="1"/>
    <cellStyle name="Hyperlink" xfId="267" builtinId="8" hidden="1"/>
    <cellStyle name="Hyperlink" xfId="269" builtinId="8" hidden="1"/>
    <cellStyle name="Hyperlink" xfId="271" builtinId="8" hidden="1"/>
    <cellStyle name="Hyperlink" xfId="273" builtinId="8" hidden="1"/>
    <cellStyle name="Hyperlink" xfId="275" builtinId="8" hidden="1"/>
    <cellStyle name="Hyperlink" xfId="277" builtinId="8" hidden="1"/>
    <cellStyle name="Hyperlink" xfId="279" builtinId="8" hidden="1"/>
    <cellStyle name="Hyperlink" xfId="281" builtinId="8" hidden="1"/>
    <cellStyle name="Hyperlink" xfId="283" builtinId="8" hidden="1"/>
    <cellStyle name="Hyperlink" xfId="285" builtinId="8" hidden="1"/>
    <cellStyle name="Hyperlink" xfId="287" builtinId="8" hidden="1"/>
    <cellStyle name="Hyperlink" xfId="289" builtinId="8" hidden="1"/>
    <cellStyle name="Hyperlink" xfId="291" builtinId="8" hidden="1"/>
    <cellStyle name="Hyperlink" xfId="293" builtinId="8" hidden="1"/>
    <cellStyle name="Hyperlink" xfId="295" builtinId="8" hidden="1"/>
    <cellStyle name="Hyperlink" xfId="297" builtinId="8" hidden="1"/>
    <cellStyle name="Hyperlink" xfId="299" builtinId="8" hidden="1"/>
    <cellStyle name="Hyperlink" xfId="301" builtinId="8" hidden="1"/>
    <cellStyle name="Hyperlink" xfId="303" builtinId="8" hidden="1"/>
    <cellStyle name="Hyperlink" xfId="305" builtinId="8" hidden="1"/>
    <cellStyle name="Hyperlink" xfId="307" builtinId="8" hidden="1"/>
    <cellStyle name="Hyperlink" xfId="309" builtinId="8" hidden="1"/>
    <cellStyle name="Hyperlink" xfId="311" builtinId="8" hidden="1"/>
    <cellStyle name="Hyperlink" xfId="313" builtinId="8" hidden="1"/>
    <cellStyle name="Hyperlink" xfId="315" builtinId="8" hidden="1"/>
    <cellStyle name="Hyperlink" xfId="317" builtinId="8" hidden="1"/>
    <cellStyle name="Hyperlink" xfId="319" builtinId="8" hidden="1"/>
    <cellStyle name="Hyperlink" xfId="321" builtinId="8" hidden="1"/>
    <cellStyle name="Hyperlink" xfId="323" builtinId="8" hidden="1"/>
    <cellStyle name="Hyperlink" xfId="325" builtinId="8" hidden="1"/>
    <cellStyle name="Hyperlink" xfId="327" builtinId="8" hidden="1"/>
    <cellStyle name="Hyperlink" xfId="329" builtinId="8" hidden="1"/>
    <cellStyle name="Hyperlink" xfId="331" builtinId="8" hidden="1"/>
    <cellStyle name="Hyperlink" xfId="333" builtinId="8" hidden="1"/>
    <cellStyle name="Hyperlink" xfId="335" builtinId="8" hidden="1"/>
    <cellStyle name="Hyperlink" xfId="337" builtinId="8" hidden="1"/>
    <cellStyle name="Hyperlink" xfId="339" builtinId="8" hidden="1"/>
    <cellStyle name="Hyperlink" xfId="341" builtinId="8" hidden="1"/>
    <cellStyle name="Hyperlink" xfId="343" builtinId="8" hidden="1"/>
    <cellStyle name="Hyperlink" xfId="345" builtinId="8" hidden="1"/>
    <cellStyle name="Hyperlink" xfId="347" builtinId="8" hidden="1"/>
    <cellStyle name="Hyperlink" xfId="349" builtinId="8" hidden="1"/>
    <cellStyle name="Hyperlink" xfId="351" builtinId="8" hidden="1"/>
    <cellStyle name="Hyperlink" xfId="353" builtinId="8" hidden="1"/>
    <cellStyle name="Hyperlink" xfId="355" builtinId="8" hidden="1"/>
    <cellStyle name="Hyperlink" xfId="357" builtinId="8" hidden="1"/>
    <cellStyle name="Hyperlink" xfId="359" builtinId="8" hidden="1"/>
    <cellStyle name="Hyperlink" xfId="361" builtinId="8" hidden="1"/>
    <cellStyle name="Hyperlink" xfId="363" builtinId="8" hidden="1"/>
    <cellStyle name="Hyperlink" xfId="365" builtinId="8" hidden="1"/>
    <cellStyle name="Hyperlink" xfId="367" builtinId="8" hidden="1"/>
    <cellStyle name="Hyperlink" xfId="369" builtinId="8" hidden="1"/>
    <cellStyle name="Hyperlink" xfId="371" builtinId="8" hidden="1"/>
    <cellStyle name="Hyperlink" xfId="373" builtinId="8" hidden="1"/>
    <cellStyle name="Hyperlink" xfId="375" builtinId="8" hidden="1"/>
    <cellStyle name="Hyperlink" xfId="377" builtinId="8" hidden="1"/>
    <cellStyle name="Hyperlink" xfId="379" builtinId="8" hidden="1"/>
    <cellStyle name="Hyperlink" xfId="381" builtinId="8" hidden="1"/>
    <cellStyle name="Hyperlink" xfId="383" builtinId="8" hidden="1"/>
    <cellStyle name="Hyperlink" xfId="385" builtinId="8" hidden="1"/>
    <cellStyle name="Hyperlink" xfId="387" builtinId="8" hidden="1"/>
    <cellStyle name="Hyperlink" xfId="389" builtinId="8" hidden="1"/>
    <cellStyle name="Hyperlink" xfId="391" builtinId="8" hidden="1"/>
    <cellStyle name="Hyperlink" xfId="393" builtinId="8" hidden="1"/>
    <cellStyle name="Hyperlink" xfId="395" builtinId="8" hidden="1"/>
    <cellStyle name="Hyperlink" xfId="397" builtinId="8" hidden="1"/>
    <cellStyle name="Hyperlink" xfId="399" builtinId="8" hidden="1"/>
    <cellStyle name="Hyperlink" xfId="401" builtinId="8" hidden="1"/>
    <cellStyle name="Hyperlink" xfId="403" builtinId="8" hidden="1"/>
    <cellStyle name="Hyperlink" xfId="405" builtinId="8" hidden="1"/>
    <cellStyle name="Hyperlink" xfId="407" builtinId="8" hidden="1"/>
    <cellStyle name="Hyperlink" xfId="409" builtinId="8" hidden="1"/>
    <cellStyle name="Hyperlink" xfId="411" builtinId="8" hidden="1"/>
    <cellStyle name="Hyperlink" xfId="413" builtinId="8" hidden="1"/>
    <cellStyle name="Hyperlink" xfId="415" builtinId="8" hidden="1"/>
    <cellStyle name="Hyperlink" xfId="417" builtinId="8" hidden="1"/>
    <cellStyle name="Hyperlink" xfId="419" builtinId="8" hidden="1"/>
    <cellStyle name="Hyperlink" xfId="421" builtinId="8" hidden="1"/>
    <cellStyle name="Hyperlink" xfId="423" builtinId="8" hidden="1"/>
    <cellStyle name="Hyperlink" xfId="425" builtinId="8" hidden="1"/>
    <cellStyle name="Hyperlink" xfId="427" builtinId="8" hidden="1"/>
    <cellStyle name="Hyperlink" xfId="429" builtinId="8" hidden="1"/>
    <cellStyle name="Hyperlink" xfId="431"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3" builtinId="8" hidden="1"/>
    <cellStyle name="Hyperlink" xfId="455" builtinId="8" hidden="1"/>
    <cellStyle name="Hyperlink" xfId="457" builtinId="8" hidden="1"/>
    <cellStyle name="Hyperlink" xfId="459" builtinId="8" hidden="1"/>
    <cellStyle name="Hyperlink" xfId="461" builtinId="8" hidden="1"/>
    <cellStyle name="Hyperlink" xfId="463" builtinId="8" hidden="1"/>
    <cellStyle name="Hyperlink" xfId="465" builtinId="8" hidden="1"/>
    <cellStyle name="Hyperlink" xfId="467" builtinId="8" hidden="1"/>
    <cellStyle name="Hyperlink" xfId="469" builtinId="8" hidden="1"/>
    <cellStyle name="Hyperlink" xfId="471" builtinId="8" hidden="1"/>
    <cellStyle name="Hyperlink" xfId="473" builtinId="8" hidden="1"/>
    <cellStyle name="Hyperlink" xfId="475" builtinId="8" hidden="1"/>
    <cellStyle name="Hyperlink" xfId="477" builtinId="8" hidden="1"/>
    <cellStyle name="Hyperlink" xfId="479" builtinId="8" hidden="1"/>
    <cellStyle name="Hyperlink" xfId="481" builtinId="8" hidden="1"/>
    <cellStyle name="Hyperlink" xfId="483" builtinId="8" hidden="1"/>
    <cellStyle name="Hyperlink" xfId="485" builtinId="8" hidden="1"/>
    <cellStyle name="Hyperlink" xfId="487" builtinId="8" hidden="1"/>
    <cellStyle name="Hyperlink" xfId="489" builtinId="8" hidden="1"/>
    <cellStyle name="Hyperlink" xfId="491" builtinId="8" hidden="1"/>
    <cellStyle name="Hyperlink" xfId="493" builtinId="8" hidden="1"/>
    <cellStyle name="Hyperlink" xfId="495" builtinId="8" hidden="1"/>
    <cellStyle name="Hyperlink" xfId="497" builtinId="8" hidden="1"/>
    <cellStyle name="Hyperlink" xfId="499" builtinId="8" hidden="1"/>
    <cellStyle name="Hyperlink" xfId="501" builtinId="8" hidden="1"/>
    <cellStyle name="Hyperlink" xfId="503" builtinId="8" hidden="1"/>
    <cellStyle name="Hyperlink" xfId="505" builtinId="8" hidden="1"/>
    <cellStyle name="Hyperlink" xfId="507" builtinId="8" hidden="1"/>
    <cellStyle name="Hyperlink" xfId="509" builtinId="8" hidden="1"/>
    <cellStyle name="Hyperlink" xfId="511" builtinId="8" hidden="1"/>
    <cellStyle name="Hyperlink" xfId="513" builtinId="8" hidden="1"/>
    <cellStyle name="Hyperlink" xfId="515" builtinId="8" hidden="1"/>
    <cellStyle name="Hyperlink" xfId="517" builtinId="8" hidden="1"/>
    <cellStyle name="Hyperlink" xfId="519" builtinId="8" hidden="1"/>
    <cellStyle name="Hyperlink" xfId="521" builtinId="8" hidden="1"/>
    <cellStyle name="Hyperlink" xfId="523" builtinId="8" hidden="1"/>
    <cellStyle name="Hyperlink" xfId="525" builtinId="8" hidden="1"/>
    <cellStyle name="Hyperlink" xfId="527" builtinId="8" hidden="1"/>
    <cellStyle name="Hyperlink" xfId="529" builtinId="8" hidden="1"/>
    <cellStyle name="Hyperlink" xfId="531" builtinId="8" hidden="1"/>
    <cellStyle name="Hyperlink" xfId="533" builtinId="8" hidden="1"/>
    <cellStyle name="Hyperlink" xfId="535" builtinId="8" hidden="1"/>
    <cellStyle name="Hyperlink" xfId="537" builtinId="8" hidden="1"/>
    <cellStyle name="Hyperlink" xfId="539" builtinId="8" hidden="1"/>
    <cellStyle name="Hyperlink" xfId="541" builtinId="8" hidden="1"/>
    <cellStyle name="Hyperlink" xfId="543" builtinId="8" hidden="1"/>
    <cellStyle name="Hyperlink" xfId="545" builtinId="8" hidden="1"/>
    <cellStyle name="Hyperlink" xfId="547" builtinId="8" hidden="1"/>
    <cellStyle name="Hyperlink" xfId="549" builtinId="8" hidden="1"/>
    <cellStyle name="Hyperlink" xfId="551" builtinId="8" hidden="1"/>
    <cellStyle name="Hyperlink" xfId="553" builtinId="8" hidden="1"/>
    <cellStyle name="Hyperlink" xfId="555" builtinId="8" hidden="1"/>
    <cellStyle name="Hyperlink" xfId="557" builtinId="8" hidden="1"/>
    <cellStyle name="Hyperlink" xfId="559" builtinId="8" hidden="1"/>
    <cellStyle name="Hyperlink" xfId="561" builtinId="8" hidden="1"/>
    <cellStyle name="Hyperlink" xfId="563" builtinId="8" hidden="1"/>
    <cellStyle name="Hyperlink" xfId="565" builtinId="8" hidden="1"/>
    <cellStyle name="Hyperlink" xfId="567" builtinId="8" hidden="1"/>
    <cellStyle name="Hyperlink" xfId="569" builtinId="8" hidden="1"/>
    <cellStyle name="Hyperlink" xfId="571" builtinId="8" hidden="1"/>
    <cellStyle name="Hyperlink" xfId="573" builtinId="8" hidden="1"/>
    <cellStyle name="Hyperlink" xfId="575" builtinId="8" hidden="1"/>
    <cellStyle name="Hyperlink" xfId="577" builtinId="8" hidden="1"/>
    <cellStyle name="Hyperlink" xfId="579" builtinId="8" hidden="1"/>
    <cellStyle name="Hyperlink" xfId="581" builtinId="8" hidden="1"/>
    <cellStyle name="Hyperlink" xfId="583" builtinId="8" hidden="1"/>
    <cellStyle name="Hyperlink" xfId="585" builtinId="8" hidden="1"/>
    <cellStyle name="Normal" xfId="0" builtinId="0"/>
  </cellStyles>
  <dxfs count="0"/>
  <tableStyles count="0" defaultTableStyle="TableStyleMedium9" defaultPivotStyle="PivotStyleMedium4"/>
  <colors>
    <indexedColors>
      <rgbColor rgb="00000000"/>
      <rgbColor rgb="00FFFFFF"/>
      <rgbColor rgb="00DD0806"/>
      <rgbColor rgb="001FB714"/>
      <rgbColor rgb="000000D4"/>
      <rgbColor rgb="00FCF305"/>
      <rgbColor rgb="00F20884"/>
      <rgbColor rgb="0000ABEA"/>
      <rgbColor rgb="00FFCC99"/>
      <rgbColor rgb="00DDDDDD"/>
      <rgbColor rgb="00FFFF99"/>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theme" Target="theme/theme1.xml"/><Relationship Id="rId7" Type="http://schemas.openxmlformats.org/officeDocument/2006/relationships/styles" Target="styles.xml"/><Relationship Id="rId8" Type="http://schemas.openxmlformats.org/officeDocument/2006/relationships/sharedStrings" Target="sharedStrings.xml"/><Relationship Id="rId9"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a:pPr>
            <a:r>
              <a:rPr lang="en-US"/>
              <a:t>3 options for low estimates </a:t>
            </a:r>
            <a:r>
              <a:rPr lang="en-US" baseline="0"/>
              <a:t>for each category. No data delivery work is included.</a:t>
            </a:r>
            <a:endParaRPr lang="en-US"/>
          </a:p>
        </c:rich>
      </c:tx>
      <c:overlay val="0"/>
    </c:title>
    <c:autoTitleDeleted val="0"/>
    <c:plotArea>
      <c:layout/>
      <c:lineChart>
        <c:grouping val="standard"/>
        <c:varyColors val="0"/>
        <c:ser>
          <c:idx val="4"/>
          <c:order val="0"/>
          <c:tx>
            <c:strRef>
              <c:f>Charts!$A$82:$B$82</c:f>
              <c:strCache>
                <c:ptCount val="1"/>
                <c:pt idx="0">
                  <c:v>Identity Management and IT Security Low</c:v>
                </c:pt>
              </c:strCache>
            </c:strRef>
          </c:tx>
          <c:marker>
            <c:symbol val="none"/>
          </c:marker>
          <c:cat>
            <c:strRef>
              <c:f>Charts!$C$81:$E$81</c:f>
              <c:strCache>
                <c:ptCount val="3"/>
                <c:pt idx="0">
                  <c:v>At Cornell Rates (Start after 6/2012)</c:v>
                </c:pt>
                <c:pt idx="1">
                  <c:v>At 5/6 Consultants and 1/6 CU rates (for 1/2013)</c:v>
                </c:pt>
                <c:pt idx="2">
                  <c:v>At 100% Consultant Rates (for 7/2012)</c:v>
                </c:pt>
              </c:strCache>
            </c:strRef>
          </c:cat>
          <c:val>
            <c:numRef>
              <c:f>Charts!$C$82:$E$82</c:f>
              <c:numCache>
                <c:formatCode>"$"#,##0</c:formatCode>
                <c:ptCount val="3"/>
                <c:pt idx="0">
                  <c:v>58000.0</c:v>
                </c:pt>
                <c:pt idx="1">
                  <c:v>82166.66666666667</c:v>
                </c:pt>
                <c:pt idx="2">
                  <c:v>87000.0</c:v>
                </c:pt>
              </c:numCache>
            </c:numRef>
          </c:val>
          <c:smooth val="0"/>
        </c:ser>
        <c:ser>
          <c:idx val="1"/>
          <c:order val="1"/>
          <c:tx>
            <c:strRef>
              <c:f>Charts!$A$84:$B$84</c:f>
              <c:strCache>
                <c:ptCount val="1"/>
                <c:pt idx="0">
                  <c:v>Direct, Core Workday transactional impact Low</c:v>
                </c:pt>
              </c:strCache>
            </c:strRef>
          </c:tx>
          <c:marker>
            <c:symbol val="none"/>
          </c:marker>
          <c:val>
            <c:numRef>
              <c:f>Charts!$C$84:$E$84</c:f>
              <c:numCache>
                <c:formatCode>"$"#,##0</c:formatCode>
                <c:ptCount val="3"/>
                <c:pt idx="0">
                  <c:v>757000.0</c:v>
                </c:pt>
                <c:pt idx="1">
                  <c:v>1.07241666666667E6</c:v>
                </c:pt>
                <c:pt idx="2">
                  <c:v>1.1355E6</c:v>
                </c:pt>
              </c:numCache>
            </c:numRef>
          </c:val>
          <c:smooth val="0"/>
        </c:ser>
        <c:ser>
          <c:idx val="3"/>
          <c:order val="2"/>
          <c:tx>
            <c:strRef>
              <c:f>Charts!$A$86:$B$86</c:f>
              <c:strCache>
                <c:ptCount val="1"/>
                <c:pt idx="0">
                  <c:v>Data delivery, warehouses and BI Low</c:v>
                </c:pt>
              </c:strCache>
            </c:strRef>
          </c:tx>
          <c:marker>
            <c:symbol val="none"/>
          </c:marker>
          <c:val>
            <c:numRef>
              <c:f>Charts!$C$86:$E$86</c:f>
              <c:numCache>
                <c:formatCode>"$"#,##0</c:formatCode>
                <c:ptCount val="3"/>
                <c:pt idx="0">
                  <c:v>0.0</c:v>
                </c:pt>
                <c:pt idx="1">
                  <c:v>0.0</c:v>
                </c:pt>
                <c:pt idx="2">
                  <c:v>0.0</c:v>
                </c:pt>
              </c:numCache>
            </c:numRef>
          </c:val>
          <c:smooth val="0"/>
        </c:ser>
        <c:ser>
          <c:idx val="6"/>
          <c:order val="3"/>
          <c:tx>
            <c:strRef>
              <c:f>Charts!$A$88:$B$88</c:f>
              <c:strCache>
                <c:ptCount val="1"/>
                <c:pt idx="0">
                  <c:v>Niche or unit apps Low</c:v>
                </c:pt>
              </c:strCache>
            </c:strRef>
          </c:tx>
          <c:marker>
            <c:symbol val="none"/>
          </c:marker>
          <c:val>
            <c:numRef>
              <c:f>Charts!$C$88:$E$88</c:f>
              <c:numCache>
                <c:formatCode>"$"#,##0</c:formatCode>
                <c:ptCount val="3"/>
                <c:pt idx="0">
                  <c:v>68000.0</c:v>
                </c:pt>
                <c:pt idx="1">
                  <c:v>96333.33333333334</c:v>
                </c:pt>
                <c:pt idx="2">
                  <c:v>121125.0</c:v>
                </c:pt>
              </c:numCache>
            </c:numRef>
          </c:val>
          <c:smooth val="0"/>
        </c:ser>
        <c:ser>
          <c:idx val="8"/>
          <c:order val="4"/>
          <c:tx>
            <c:strRef>
              <c:f>Charts!$A$90:$B$90</c:f>
              <c:strCache>
                <c:ptCount val="1"/>
                <c:pt idx="0">
                  <c:v>General Technical and project management Low</c:v>
                </c:pt>
              </c:strCache>
            </c:strRef>
          </c:tx>
          <c:marker>
            <c:symbol val="none"/>
          </c:marker>
          <c:val>
            <c:numRef>
              <c:f>Charts!$E$90</c:f>
              <c:numCache>
                <c:formatCode>"$"#,##0</c:formatCode>
                <c:ptCount val="1"/>
                <c:pt idx="0">
                  <c:v>283500.0</c:v>
                </c:pt>
              </c:numCache>
            </c:numRef>
          </c:val>
          <c:smooth val="0"/>
        </c:ser>
        <c:ser>
          <c:idx val="0"/>
          <c:order val="5"/>
          <c:tx>
            <c:strRef>
              <c:f>Charts!$A$92:$B$92</c:f>
              <c:strCache>
                <c:ptCount val="1"/>
                <c:pt idx="0">
                  <c:v>Totals Low</c:v>
                </c:pt>
              </c:strCache>
            </c:strRef>
          </c:tx>
          <c:marker>
            <c:symbol val="none"/>
          </c:marker>
          <c:val>
            <c:numRef>
              <c:f>Charts!$C$92:$E$92</c:f>
              <c:numCache>
                <c:formatCode>"$"#,##0</c:formatCode>
                <c:ptCount val="3"/>
                <c:pt idx="0">
                  <c:v>1.072E6</c:v>
                </c:pt>
                <c:pt idx="1">
                  <c:v>1.51866666666667E6</c:v>
                </c:pt>
                <c:pt idx="2">
                  <c:v>1.627125E6</c:v>
                </c:pt>
              </c:numCache>
            </c:numRef>
          </c:val>
          <c:smooth val="0"/>
        </c:ser>
        <c:dLbls>
          <c:showLegendKey val="0"/>
          <c:showVal val="0"/>
          <c:showCatName val="0"/>
          <c:showSerName val="0"/>
          <c:showPercent val="0"/>
          <c:showBubbleSize val="0"/>
        </c:dLbls>
        <c:marker val="1"/>
        <c:smooth val="0"/>
        <c:axId val="390023800"/>
        <c:axId val="390026968"/>
      </c:lineChart>
      <c:catAx>
        <c:axId val="390023800"/>
        <c:scaling>
          <c:orientation val="minMax"/>
        </c:scaling>
        <c:delete val="0"/>
        <c:axPos val="b"/>
        <c:majorTickMark val="none"/>
        <c:minorTickMark val="none"/>
        <c:tickLblPos val="nextTo"/>
        <c:txPr>
          <a:bodyPr/>
          <a:lstStyle/>
          <a:p>
            <a:pPr>
              <a:defRPr sz="1200"/>
            </a:pPr>
            <a:endParaRPr lang="en-US"/>
          </a:p>
        </c:txPr>
        <c:crossAx val="390026968"/>
        <c:crosses val="autoZero"/>
        <c:auto val="1"/>
        <c:lblAlgn val="ctr"/>
        <c:lblOffset val="100"/>
        <c:noMultiLvlLbl val="0"/>
      </c:catAx>
      <c:valAx>
        <c:axId val="390026968"/>
        <c:scaling>
          <c:orientation val="minMax"/>
        </c:scaling>
        <c:delete val="0"/>
        <c:axPos val="l"/>
        <c:majorGridlines/>
        <c:minorGridlines/>
        <c:title>
          <c:tx>
            <c:rich>
              <a:bodyPr/>
              <a:lstStyle/>
              <a:p>
                <a:pPr>
                  <a:defRPr sz="1400"/>
                </a:pPr>
                <a:r>
                  <a:rPr lang="en-US" sz="1400"/>
                  <a:t>Estimates converted from</a:t>
                </a:r>
                <a:r>
                  <a:rPr lang="en-US" sz="1400" baseline="0"/>
                  <a:t> hours based on rates</a:t>
                </a:r>
                <a:endParaRPr lang="en-US" sz="1400"/>
              </a:p>
            </c:rich>
          </c:tx>
          <c:overlay val="0"/>
        </c:title>
        <c:numFmt formatCode="&quot;$&quot;#,##0" sourceLinked="1"/>
        <c:majorTickMark val="none"/>
        <c:minorTickMark val="none"/>
        <c:tickLblPos val="nextTo"/>
        <c:crossAx val="390023800"/>
        <c:crosses val="autoZero"/>
        <c:crossBetween val="between"/>
      </c:valAx>
    </c:plotArea>
    <c:legend>
      <c:legendPos val="r"/>
      <c:overlay val="0"/>
    </c:legend>
    <c:plotVisOnly val="1"/>
    <c:dispBlanksAs val="gap"/>
    <c:showDLblsOverMax val="0"/>
  </c:chart>
  <c:printSettings>
    <c:headerFooter/>
    <c:pageMargins b="1.0" l="0.75" r="0.75" t="1.0"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overlay val="0"/>
    </c:title>
    <c:autoTitleDeleted val="0"/>
    <c:plotArea>
      <c:layout/>
      <c:pieChart>
        <c:varyColors val="1"/>
        <c:ser>
          <c:idx val="0"/>
          <c:order val="0"/>
          <c:tx>
            <c:v>Low Estimates</c:v>
          </c:tx>
          <c:cat>
            <c:strRef>
              <c:f>SummaryofOptions!$A$5:$A$9</c:f>
              <c:strCache>
                <c:ptCount val="5"/>
                <c:pt idx="0">
                  <c:v>Identity Management and IT Security</c:v>
                </c:pt>
                <c:pt idx="1">
                  <c:v>Direct, Core Workday transactional impact</c:v>
                </c:pt>
                <c:pt idx="2">
                  <c:v>Data delivery, warehouses and BI</c:v>
                </c:pt>
                <c:pt idx="3">
                  <c:v>Niche or unit apps</c:v>
                </c:pt>
                <c:pt idx="4">
                  <c:v>General Technical and project management</c:v>
                </c:pt>
              </c:strCache>
            </c:strRef>
          </c:cat>
          <c:val>
            <c:numRef>
              <c:f>SummaryofOptions!$D$5:$D$9</c:f>
              <c:numCache>
                <c:formatCode>"$"#,##0</c:formatCode>
                <c:ptCount val="5"/>
                <c:pt idx="0">
                  <c:v>58000.0</c:v>
                </c:pt>
                <c:pt idx="1">
                  <c:v>757000.0</c:v>
                </c:pt>
                <c:pt idx="2">
                  <c:v>0.0</c:v>
                </c:pt>
                <c:pt idx="3">
                  <c:v>68000.0</c:v>
                </c:pt>
                <c:pt idx="4">
                  <c:v>189000.0</c:v>
                </c:pt>
              </c:numCache>
            </c:numRef>
          </c:val>
        </c:ser>
        <c:dLbls>
          <c:showLegendKey val="0"/>
          <c:showVal val="0"/>
          <c:showCatName val="0"/>
          <c:showSerName val="0"/>
          <c:showPercent val="0"/>
          <c:showBubbleSize val="0"/>
          <c:showLeaderLines val="1"/>
        </c:dLbls>
        <c:firstSliceAng val="0"/>
      </c:pieChart>
    </c:plotArea>
    <c:legend>
      <c:legendPos val="r"/>
      <c:overlay val="0"/>
      <c:txPr>
        <a:bodyPr/>
        <a:lstStyle/>
        <a:p>
          <a:pPr rtl="0">
            <a:defRPr/>
          </a:pPr>
          <a:endParaRPr lang="en-US"/>
        </a:p>
      </c:txPr>
    </c:legend>
    <c:plotVisOnly val="1"/>
    <c:dispBlanksAs val="gap"/>
    <c:showDLblsOverMax val="0"/>
  </c:chart>
  <c:printSettings>
    <c:headerFooter/>
    <c:pageMargins b="1.0" l="0.75" r="0.75" t="1.0" header="0.5" footer="0.5"/>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overlay val="0"/>
    </c:title>
    <c:autoTitleDeleted val="0"/>
    <c:plotArea>
      <c:layout/>
      <c:pieChart>
        <c:varyColors val="1"/>
        <c:ser>
          <c:idx val="0"/>
          <c:order val="0"/>
          <c:tx>
            <c:v>High Estimates</c:v>
          </c:tx>
          <c:cat>
            <c:strRef>
              <c:f>SummaryofOptions!$A$5:$A$9</c:f>
              <c:strCache>
                <c:ptCount val="5"/>
                <c:pt idx="0">
                  <c:v>Identity Management and IT Security</c:v>
                </c:pt>
                <c:pt idx="1">
                  <c:v>Direct, Core Workday transactional impact</c:v>
                </c:pt>
                <c:pt idx="2">
                  <c:v>Data delivery, warehouses and BI</c:v>
                </c:pt>
                <c:pt idx="3">
                  <c:v>Niche or unit apps</c:v>
                </c:pt>
                <c:pt idx="4">
                  <c:v>General Technical and project management</c:v>
                </c:pt>
              </c:strCache>
            </c:strRef>
          </c:cat>
          <c:val>
            <c:numRef>
              <c:f>SummaryofOptions!$E$5:$E$9</c:f>
              <c:numCache>
                <c:formatCode>"$"#,##0</c:formatCode>
                <c:ptCount val="5"/>
                <c:pt idx="0">
                  <c:v>112000.0</c:v>
                </c:pt>
                <c:pt idx="1">
                  <c:v>1.197E6</c:v>
                </c:pt>
                <c:pt idx="2">
                  <c:v>3.0E6</c:v>
                </c:pt>
                <c:pt idx="3">
                  <c:v>85500.0</c:v>
                </c:pt>
                <c:pt idx="4">
                  <c:v>371000.0</c:v>
                </c:pt>
              </c:numCache>
            </c:numRef>
          </c:val>
        </c:ser>
        <c:dLbls>
          <c:showLegendKey val="0"/>
          <c:showVal val="0"/>
          <c:showCatName val="0"/>
          <c:showSerName val="0"/>
          <c:showPercent val="0"/>
          <c:showBubbleSize val="0"/>
          <c:showLeaderLines val="1"/>
        </c:dLbls>
        <c:firstSliceAng val="0"/>
      </c:pieChart>
    </c:plotArea>
    <c:legend>
      <c:legendPos val="r"/>
      <c:overlay val="0"/>
      <c:txPr>
        <a:bodyPr/>
        <a:lstStyle/>
        <a:p>
          <a:pPr rtl="0">
            <a:defRPr/>
          </a:pPr>
          <a:endParaRPr lang="en-US"/>
        </a:p>
      </c:txPr>
    </c:legend>
    <c:plotVisOnly val="1"/>
    <c:dispBlanksAs val="gap"/>
    <c:showDLblsOverMax val="0"/>
  </c:chart>
  <c:printSettings>
    <c:headerFooter/>
    <c:pageMargins b="1.0" l="0.75" r="0.75" t="1.0" header="0.5" footer="0.5"/>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a:pPr>
            <a:r>
              <a:rPr lang="en-US"/>
              <a:t>3 options with </a:t>
            </a:r>
            <a:r>
              <a:rPr lang="en-US" baseline="0"/>
              <a:t>high estimates for each category</a:t>
            </a:r>
            <a:endParaRPr lang="en-US"/>
          </a:p>
        </c:rich>
      </c:tx>
      <c:overlay val="0"/>
    </c:title>
    <c:autoTitleDeleted val="0"/>
    <c:plotArea>
      <c:layout/>
      <c:lineChart>
        <c:grouping val="standard"/>
        <c:varyColors val="0"/>
        <c:ser>
          <c:idx val="0"/>
          <c:order val="0"/>
          <c:tx>
            <c:strRef>
              <c:f>Charts!$A$83:$B$83</c:f>
              <c:strCache>
                <c:ptCount val="1"/>
                <c:pt idx="0">
                  <c:v>Identity Management and IT Security High</c:v>
                </c:pt>
              </c:strCache>
            </c:strRef>
          </c:tx>
          <c:marker>
            <c:symbol val="none"/>
          </c:marker>
          <c:cat>
            <c:strRef>
              <c:f>Charts!$C$81:$E$81</c:f>
              <c:strCache>
                <c:ptCount val="3"/>
                <c:pt idx="0">
                  <c:v>At Cornell Rates (Start after 6/2012)</c:v>
                </c:pt>
                <c:pt idx="1">
                  <c:v>At 5/6 Consultants and 1/6 CU rates (for 1/2013)</c:v>
                </c:pt>
                <c:pt idx="2">
                  <c:v>At 100% Consultant Rates (for 7/2012)</c:v>
                </c:pt>
              </c:strCache>
            </c:strRef>
          </c:cat>
          <c:val>
            <c:numRef>
              <c:f>Charts!$C$83:$E$83</c:f>
              <c:numCache>
                <c:formatCode>"$"#,##0</c:formatCode>
                <c:ptCount val="3"/>
                <c:pt idx="0">
                  <c:v>112000.0</c:v>
                </c:pt>
                <c:pt idx="1">
                  <c:v>158666.6666666667</c:v>
                </c:pt>
                <c:pt idx="2">
                  <c:v>168000.0</c:v>
                </c:pt>
              </c:numCache>
            </c:numRef>
          </c:val>
          <c:smooth val="0"/>
        </c:ser>
        <c:ser>
          <c:idx val="2"/>
          <c:order val="1"/>
          <c:tx>
            <c:strRef>
              <c:f>Charts!$A$85:$B$85</c:f>
              <c:strCache>
                <c:ptCount val="1"/>
                <c:pt idx="0">
                  <c:v>Direct, Core Workday transactional impact High</c:v>
                </c:pt>
              </c:strCache>
            </c:strRef>
          </c:tx>
          <c:marker>
            <c:symbol val="none"/>
          </c:marker>
          <c:cat>
            <c:strRef>
              <c:f>Charts!$C$81:$E$81</c:f>
              <c:strCache>
                <c:ptCount val="3"/>
                <c:pt idx="0">
                  <c:v>At Cornell Rates (Start after 6/2012)</c:v>
                </c:pt>
                <c:pt idx="1">
                  <c:v>At 5/6 Consultants and 1/6 CU rates (for 1/2013)</c:v>
                </c:pt>
                <c:pt idx="2">
                  <c:v>At 100% Consultant Rates (for 7/2012)</c:v>
                </c:pt>
              </c:strCache>
            </c:strRef>
          </c:cat>
          <c:val>
            <c:numRef>
              <c:f>Charts!$C$85:$E$85</c:f>
              <c:numCache>
                <c:formatCode>"$"#,##0</c:formatCode>
                <c:ptCount val="3"/>
                <c:pt idx="0">
                  <c:v>1.197E6</c:v>
                </c:pt>
                <c:pt idx="1">
                  <c:v>1.69575E6</c:v>
                </c:pt>
                <c:pt idx="2">
                  <c:v>1.7955E6</c:v>
                </c:pt>
              </c:numCache>
            </c:numRef>
          </c:val>
          <c:smooth val="0"/>
        </c:ser>
        <c:ser>
          <c:idx val="5"/>
          <c:order val="2"/>
          <c:tx>
            <c:strRef>
              <c:f>Charts!$A$87:$B$87</c:f>
              <c:strCache>
                <c:ptCount val="1"/>
                <c:pt idx="0">
                  <c:v>Data delivery, warehouses and BI High</c:v>
                </c:pt>
              </c:strCache>
            </c:strRef>
          </c:tx>
          <c:marker>
            <c:symbol val="none"/>
          </c:marker>
          <c:cat>
            <c:strRef>
              <c:f>Charts!$C$81:$E$81</c:f>
              <c:strCache>
                <c:ptCount val="3"/>
                <c:pt idx="0">
                  <c:v>At Cornell Rates (Start after 6/2012)</c:v>
                </c:pt>
                <c:pt idx="1">
                  <c:v>At 5/6 Consultants and 1/6 CU rates (for 1/2013)</c:v>
                </c:pt>
                <c:pt idx="2">
                  <c:v>At 100% Consultant Rates (for 7/2012)</c:v>
                </c:pt>
              </c:strCache>
            </c:strRef>
          </c:cat>
          <c:val>
            <c:numRef>
              <c:f>Charts!$C$87:$E$87</c:f>
              <c:numCache>
                <c:formatCode>"$"#,##0</c:formatCode>
                <c:ptCount val="3"/>
                <c:pt idx="0">
                  <c:v>3.0E6</c:v>
                </c:pt>
                <c:pt idx="1">
                  <c:v>4.25E6</c:v>
                </c:pt>
                <c:pt idx="2">
                  <c:v>4.5E6</c:v>
                </c:pt>
              </c:numCache>
            </c:numRef>
          </c:val>
          <c:smooth val="0"/>
        </c:ser>
        <c:ser>
          <c:idx val="7"/>
          <c:order val="3"/>
          <c:tx>
            <c:strRef>
              <c:f>Charts!$A$89:$B$89</c:f>
              <c:strCache>
                <c:ptCount val="1"/>
                <c:pt idx="0">
                  <c:v>Niche or unit apps High</c:v>
                </c:pt>
              </c:strCache>
            </c:strRef>
          </c:tx>
          <c:marker>
            <c:symbol val="none"/>
          </c:marker>
          <c:cat>
            <c:strRef>
              <c:f>Charts!$C$81:$E$81</c:f>
              <c:strCache>
                <c:ptCount val="3"/>
                <c:pt idx="0">
                  <c:v>At Cornell Rates (Start after 6/2012)</c:v>
                </c:pt>
                <c:pt idx="1">
                  <c:v>At 5/6 Consultants and 1/6 CU rates (for 1/2013)</c:v>
                </c:pt>
                <c:pt idx="2">
                  <c:v>At 100% Consultant Rates (for 7/2012)</c:v>
                </c:pt>
              </c:strCache>
            </c:strRef>
          </c:cat>
          <c:val>
            <c:numRef>
              <c:f>Charts!$C$89:$E$89</c:f>
              <c:numCache>
                <c:formatCode>"$"#,##0</c:formatCode>
                <c:ptCount val="3"/>
                <c:pt idx="0">
                  <c:v>85500.0</c:v>
                </c:pt>
                <c:pt idx="1">
                  <c:v>121125.0</c:v>
                </c:pt>
                <c:pt idx="2">
                  <c:v>128250.0</c:v>
                </c:pt>
              </c:numCache>
            </c:numRef>
          </c:val>
          <c:smooth val="0"/>
        </c:ser>
        <c:ser>
          <c:idx val="9"/>
          <c:order val="4"/>
          <c:tx>
            <c:strRef>
              <c:f>Charts!$A$91:$B$91</c:f>
              <c:strCache>
                <c:ptCount val="1"/>
                <c:pt idx="0">
                  <c:v>General Technical and project management High</c:v>
                </c:pt>
              </c:strCache>
            </c:strRef>
          </c:tx>
          <c:marker>
            <c:symbol val="none"/>
          </c:marker>
          <c:cat>
            <c:strRef>
              <c:f>Charts!$C$81:$E$81</c:f>
              <c:strCache>
                <c:ptCount val="3"/>
                <c:pt idx="0">
                  <c:v>At Cornell Rates (Start after 6/2012)</c:v>
                </c:pt>
                <c:pt idx="1">
                  <c:v>At 5/6 Consultants and 1/6 CU rates (for 1/2013)</c:v>
                </c:pt>
                <c:pt idx="2">
                  <c:v>At 100% Consultant Rates (for 7/2012)</c:v>
                </c:pt>
              </c:strCache>
            </c:strRef>
          </c:cat>
          <c:val>
            <c:numRef>
              <c:f>Charts!$C$91:$E$91</c:f>
              <c:numCache>
                <c:formatCode>"$"#,##0</c:formatCode>
                <c:ptCount val="3"/>
                <c:pt idx="0">
                  <c:v>371000.0</c:v>
                </c:pt>
                <c:pt idx="1">
                  <c:v>525583.3333333333</c:v>
                </c:pt>
                <c:pt idx="2">
                  <c:v>556500.0</c:v>
                </c:pt>
              </c:numCache>
            </c:numRef>
          </c:val>
          <c:smooth val="0"/>
        </c:ser>
        <c:ser>
          <c:idx val="11"/>
          <c:order val="5"/>
          <c:tx>
            <c:strRef>
              <c:f>Charts!$A$93:$B$93</c:f>
              <c:strCache>
                <c:ptCount val="1"/>
                <c:pt idx="0">
                  <c:v>Totals High</c:v>
                </c:pt>
              </c:strCache>
            </c:strRef>
          </c:tx>
          <c:marker>
            <c:symbol val="none"/>
          </c:marker>
          <c:cat>
            <c:strRef>
              <c:f>Charts!$C$81:$E$81</c:f>
              <c:strCache>
                <c:ptCount val="3"/>
                <c:pt idx="0">
                  <c:v>At Cornell Rates (Start after 6/2012)</c:v>
                </c:pt>
                <c:pt idx="1">
                  <c:v>At 5/6 Consultants and 1/6 CU rates (for 1/2013)</c:v>
                </c:pt>
                <c:pt idx="2">
                  <c:v>At 100% Consultant Rates (for 7/2012)</c:v>
                </c:pt>
              </c:strCache>
            </c:strRef>
          </c:cat>
          <c:val>
            <c:numRef>
              <c:f>Charts!$C$93:$E$93</c:f>
              <c:numCache>
                <c:formatCode>"$"#,##0</c:formatCode>
                <c:ptCount val="3"/>
                <c:pt idx="0">
                  <c:v>4.7655E6</c:v>
                </c:pt>
                <c:pt idx="1">
                  <c:v>6.751125E6</c:v>
                </c:pt>
                <c:pt idx="2">
                  <c:v>7.14825E6</c:v>
                </c:pt>
              </c:numCache>
            </c:numRef>
          </c:val>
          <c:smooth val="0"/>
        </c:ser>
        <c:dLbls>
          <c:showLegendKey val="0"/>
          <c:showVal val="0"/>
          <c:showCatName val="0"/>
          <c:showSerName val="0"/>
          <c:showPercent val="0"/>
          <c:showBubbleSize val="0"/>
        </c:dLbls>
        <c:marker val="1"/>
        <c:smooth val="0"/>
        <c:axId val="414296904"/>
        <c:axId val="414300072"/>
      </c:lineChart>
      <c:catAx>
        <c:axId val="414296904"/>
        <c:scaling>
          <c:orientation val="minMax"/>
        </c:scaling>
        <c:delete val="0"/>
        <c:axPos val="b"/>
        <c:majorTickMark val="none"/>
        <c:minorTickMark val="none"/>
        <c:tickLblPos val="nextTo"/>
        <c:txPr>
          <a:bodyPr/>
          <a:lstStyle/>
          <a:p>
            <a:pPr>
              <a:defRPr sz="1200"/>
            </a:pPr>
            <a:endParaRPr lang="en-US"/>
          </a:p>
        </c:txPr>
        <c:crossAx val="414300072"/>
        <c:crosses val="autoZero"/>
        <c:auto val="1"/>
        <c:lblAlgn val="ctr"/>
        <c:lblOffset val="100"/>
        <c:noMultiLvlLbl val="0"/>
      </c:catAx>
      <c:valAx>
        <c:axId val="414300072"/>
        <c:scaling>
          <c:orientation val="minMax"/>
        </c:scaling>
        <c:delete val="0"/>
        <c:axPos val="l"/>
        <c:majorGridlines/>
        <c:minorGridlines/>
        <c:title>
          <c:tx>
            <c:rich>
              <a:bodyPr/>
              <a:lstStyle/>
              <a:p>
                <a:pPr>
                  <a:defRPr sz="1400"/>
                </a:pPr>
                <a:r>
                  <a:rPr lang="en-US" sz="1400"/>
                  <a:t>Estimates converted from</a:t>
                </a:r>
                <a:r>
                  <a:rPr lang="en-US" sz="1400" baseline="0"/>
                  <a:t> hours based on rates</a:t>
                </a:r>
                <a:endParaRPr lang="en-US" sz="1400"/>
              </a:p>
            </c:rich>
          </c:tx>
          <c:overlay val="0"/>
        </c:title>
        <c:numFmt formatCode="&quot;$&quot;#,##0" sourceLinked="1"/>
        <c:majorTickMark val="none"/>
        <c:minorTickMark val="none"/>
        <c:tickLblPos val="nextTo"/>
        <c:crossAx val="414296904"/>
        <c:crosses val="autoZero"/>
        <c:crossBetween val="between"/>
      </c:valAx>
    </c:plotArea>
    <c:legend>
      <c:legendPos val="r"/>
      <c:overlay val="0"/>
    </c:legend>
    <c:plotVisOnly val="1"/>
    <c:dispBlanksAs val="gap"/>
    <c:showDLblsOverMax val="0"/>
  </c:chart>
  <c:printSettings>
    <c:headerFooter/>
    <c:pageMargins b="1.0" l="0.75" r="0.75" t="1.0" header="0.5" footer="0.5"/>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4" Type="http://schemas.openxmlformats.org/officeDocument/2006/relationships/chart" Target="../charts/chart4.xml"/><Relationship Id="rId1" Type="http://schemas.openxmlformats.org/officeDocument/2006/relationships/chart" Target="../charts/chart1.xml"/><Relationship Id="rId2"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0</xdr:col>
      <xdr:colOff>25400</xdr:colOff>
      <xdr:row>18</xdr:row>
      <xdr:rowOff>88900</xdr:rowOff>
    </xdr:from>
    <xdr:to>
      <xdr:col>5</xdr:col>
      <xdr:colOff>342900</xdr:colOff>
      <xdr:row>54</xdr:row>
      <xdr:rowOff>50800</xdr:rowOff>
    </xdr:to>
    <xdr:graphicFrame macro="">
      <xdr:nvGraphicFramePr>
        <xdr:cNvPr id="4" name="Chart 3" title="Junk"/>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107950</xdr:rowOff>
    </xdr:from>
    <xdr:to>
      <xdr:col>2</xdr:col>
      <xdr:colOff>939800</xdr:colOff>
      <xdr:row>18</xdr:row>
      <xdr:rowOff>107950</xdr:rowOff>
    </xdr:to>
    <xdr:graphicFrame macro="">
      <xdr:nvGraphicFramePr>
        <xdr:cNvPr id="5"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965200</xdr:colOff>
      <xdr:row>0</xdr:row>
      <xdr:rowOff>101600</xdr:rowOff>
    </xdr:from>
    <xdr:to>
      <xdr:col>5</xdr:col>
      <xdr:colOff>546100</xdr:colOff>
      <xdr:row>18</xdr:row>
      <xdr:rowOff>88900</xdr:rowOff>
    </xdr:to>
    <xdr:graphicFrame macro="">
      <xdr:nvGraphicFramePr>
        <xdr:cNvPr id="6"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54</xdr:row>
      <xdr:rowOff>139700</xdr:rowOff>
    </xdr:from>
    <xdr:to>
      <xdr:col>5</xdr:col>
      <xdr:colOff>342900</xdr:colOff>
      <xdr:row>77</xdr:row>
      <xdr:rowOff>419100</xdr:rowOff>
    </xdr:to>
    <xdr:graphicFrame macro="">
      <xdr:nvGraphicFramePr>
        <xdr:cNvPr id="7" name="Chart 6" title="Junk"/>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9"/>
  <sheetViews>
    <sheetView workbookViewId="0">
      <selection activeCell="A8" sqref="A8"/>
    </sheetView>
  </sheetViews>
  <sheetFormatPr baseColWidth="10" defaultRowHeight="12" x14ac:dyDescent="0"/>
  <cols>
    <col min="1" max="1" width="52.1640625" customWidth="1"/>
    <col min="2" max="2" width="11.5" customWidth="1"/>
    <col min="3" max="3" width="15" customWidth="1"/>
    <col min="4" max="4" width="19.83203125" customWidth="1"/>
    <col min="5" max="5" width="20" customWidth="1"/>
    <col min="6" max="6" width="16.33203125" customWidth="1"/>
    <col min="7" max="7" width="17.6640625" customWidth="1"/>
    <col min="8" max="8" width="13.1640625" bestFit="1" customWidth="1"/>
    <col min="9" max="9" width="16.6640625" customWidth="1"/>
  </cols>
  <sheetData>
    <row r="1" spans="1:9" ht="13" thickBot="1">
      <c r="D1" s="64"/>
      <c r="E1" s="65"/>
      <c r="F1" s="66" t="s">
        <v>145</v>
      </c>
      <c r="G1" s="65"/>
      <c r="H1" s="65"/>
      <c r="I1" s="67"/>
    </row>
    <row r="2" spans="1:9" ht="35" customHeight="1">
      <c r="A2" s="68"/>
      <c r="B2" s="94"/>
      <c r="C2" s="69"/>
      <c r="D2" s="70" t="s">
        <v>143</v>
      </c>
      <c r="E2" s="70"/>
      <c r="F2" s="71" t="s">
        <v>184</v>
      </c>
      <c r="G2" s="69"/>
      <c r="H2" s="70" t="s">
        <v>183</v>
      </c>
      <c r="I2" s="69"/>
    </row>
    <row r="3" spans="1:9" s="59" customFormat="1" ht="90" customHeight="1">
      <c r="A3" s="60"/>
      <c r="B3" s="97" t="s">
        <v>168</v>
      </c>
      <c r="C3" s="72"/>
      <c r="D3" s="98" t="s">
        <v>144</v>
      </c>
      <c r="E3" s="98"/>
      <c r="F3" s="99" t="s">
        <v>182</v>
      </c>
      <c r="G3" s="73"/>
      <c r="H3" s="98" t="s">
        <v>185</v>
      </c>
      <c r="I3" s="73"/>
    </row>
    <row r="4" spans="1:9" s="63" customFormat="1" ht="35" thickBot="1">
      <c r="A4" s="93" t="s">
        <v>72</v>
      </c>
      <c r="B4" s="81" t="s">
        <v>136</v>
      </c>
      <c r="C4" s="82" t="s">
        <v>139</v>
      </c>
      <c r="D4" s="83" t="s">
        <v>171</v>
      </c>
      <c r="E4" s="83" t="s">
        <v>172</v>
      </c>
      <c r="F4" s="81" t="s">
        <v>173</v>
      </c>
      <c r="G4" s="82" t="s">
        <v>174</v>
      </c>
      <c r="H4" s="83" t="s">
        <v>175</v>
      </c>
      <c r="I4" s="82" t="s">
        <v>176</v>
      </c>
    </row>
    <row r="5" spans="1:9" ht="17">
      <c r="A5" s="77" t="str">
        <f>Details!A2</f>
        <v>Identity Management and IT Security</v>
      </c>
      <c r="B5" s="79">
        <f>Details!J2</f>
        <v>580</v>
      </c>
      <c r="C5" s="79">
        <f>Details!K2</f>
        <v>1120</v>
      </c>
      <c r="D5" s="80">
        <f t="shared" ref="D5:E9" si="0">B5*$C$13</f>
        <v>58000</v>
      </c>
      <c r="E5" s="80">
        <f t="shared" si="0"/>
        <v>112000</v>
      </c>
      <c r="F5" s="80">
        <f t="shared" ref="F5:G9" si="1">5/6*B5*$C$14+(1/6*B5*$C$13)</f>
        <v>82166.666666666672</v>
      </c>
      <c r="G5" s="80">
        <f t="shared" si="1"/>
        <v>158666.66666666666</v>
      </c>
      <c r="H5" s="80">
        <f t="shared" ref="H5:I9" si="2">B5*$C$14</f>
        <v>87000</v>
      </c>
      <c r="I5" s="80">
        <f t="shared" si="2"/>
        <v>168000</v>
      </c>
    </row>
    <row r="6" spans="1:9" ht="17">
      <c r="A6" s="77" t="str">
        <f>Details!A6</f>
        <v>Direct, Core Workday transactional impact</v>
      </c>
      <c r="B6" s="77">
        <f>Details!J6</f>
        <v>7570</v>
      </c>
      <c r="C6" s="77">
        <f>Details!K6</f>
        <v>11970</v>
      </c>
      <c r="D6" s="78">
        <f t="shared" si="0"/>
        <v>757000</v>
      </c>
      <c r="E6" s="78">
        <f t="shared" si="0"/>
        <v>1197000</v>
      </c>
      <c r="F6" s="78">
        <f t="shared" si="1"/>
        <v>1072416.6666666667</v>
      </c>
      <c r="G6" s="78">
        <f t="shared" si="1"/>
        <v>1695750</v>
      </c>
      <c r="H6" s="78">
        <f t="shared" si="2"/>
        <v>1135500</v>
      </c>
      <c r="I6" s="78">
        <f t="shared" si="2"/>
        <v>1795500</v>
      </c>
    </row>
    <row r="7" spans="1:9" ht="17">
      <c r="A7" s="77" t="str">
        <f>Details!A17</f>
        <v>Data delivery, warehouses and BI</v>
      </c>
      <c r="B7" s="77">
        <f>Details!J17</f>
        <v>0</v>
      </c>
      <c r="C7" s="77">
        <f>Details!K17</f>
        <v>30000</v>
      </c>
      <c r="D7" s="78">
        <f t="shared" si="0"/>
        <v>0</v>
      </c>
      <c r="E7" s="78">
        <f t="shared" si="0"/>
        <v>3000000</v>
      </c>
      <c r="F7" s="78">
        <f t="shared" si="1"/>
        <v>0</v>
      </c>
      <c r="G7" s="78">
        <f t="shared" si="1"/>
        <v>4250000</v>
      </c>
      <c r="H7" s="78">
        <f t="shared" si="2"/>
        <v>0</v>
      </c>
      <c r="I7" s="78">
        <f t="shared" si="2"/>
        <v>4500000</v>
      </c>
    </row>
    <row r="8" spans="1:9" ht="17">
      <c r="A8" s="77" t="str">
        <f>Details!A19</f>
        <v>Niche or unit apps</v>
      </c>
      <c r="B8" s="77">
        <f>Details!J19</f>
        <v>680</v>
      </c>
      <c r="C8" s="77">
        <f>Details!K19</f>
        <v>855</v>
      </c>
      <c r="D8" s="78">
        <f t="shared" si="0"/>
        <v>68000</v>
      </c>
      <c r="E8" s="78">
        <f t="shared" si="0"/>
        <v>85500</v>
      </c>
      <c r="F8" s="78">
        <f t="shared" si="1"/>
        <v>96333.333333333343</v>
      </c>
      <c r="G8" s="78">
        <f t="shared" si="1"/>
        <v>121125</v>
      </c>
      <c r="H8" s="78">
        <f t="shared" si="2"/>
        <v>102000</v>
      </c>
      <c r="I8" s="78">
        <f t="shared" si="2"/>
        <v>128250</v>
      </c>
    </row>
    <row r="9" spans="1:9" ht="17">
      <c r="A9" s="77" t="str">
        <f>Details!A27</f>
        <v>General Technical and project management</v>
      </c>
      <c r="B9" s="77">
        <f>Details!J27</f>
        <v>1890</v>
      </c>
      <c r="C9" s="77">
        <f>Details!K27</f>
        <v>3710</v>
      </c>
      <c r="D9" s="78">
        <f t="shared" si="0"/>
        <v>189000</v>
      </c>
      <c r="E9" s="78">
        <f t="shared" si="0"/>
        <v>371000</v>
      </c>
      <c r="F9" s="78">
        <f t="shared" si="1"/>
        <v>267750</v>
      </c>
      <c r="G9" s="78">
        <f t="shared" si="1"/>
        <v>525583.33333333337</v>
      </c>
      <c r="H9" s="78">
        <f t="shared" si="2"/>
        <v>283500</v>
      </c>
      <c r="I9" s="78">
        <f t="shared" si="2"/>
        <v>556500</v>
      </c>
    </row>
    <row r="10" spans="1:9" ht="18" thickBot="1">
      <c r="A10" s="88" t="s">
        <v>82</v>
      </c>
      <c r="B10" s="74">
        <f t="shared" ref="B10:I10" si="3">SUM(B5:B9)</f>
        <v>10720</v>
      </c>
      <c r="C10" s="74">
        <f t="shared" si="3"/>
        <v>47655</v>
      </c>
      <c r="D10" s="75">
        <f t="shared" si="3"/>
        <v>1072000</v>
      </c>
      <c r="E10" s="75">
        <f t="shared" si="3"/>
        <v>4765500</v>
      </c>
      <c r="F10" s="75">
        <f t="shared" si="3"/>
        <v>1518666.6666666667</v>
      </c>
      <c r="G10" s="75">
        <f t="shared" si="3"/>
        <v>6751125</v>
      </c>
      <c r="H10" s="75">
        <f t="shared" si="3"/>
        <v>1608000</v>
      </c>
      <c r="I10" s="76">
        <f t="shared" si="3"/>
        <v>7148250</v>
      </c>
    </row>
    <row r="12" spans="1:9" ht="17">
      <c r="A12" s="87" t="s">
        <v>146</v>
      </c>
      <c r="B12" s="68"/>
      <c r="C12" s="68"/>
      <c r="D12" s="68"/>
      <c r="E12" s="68"/>
      <c r="F12" s="68"/>
    </row>
    <row r="13" spans="1:9" ht="17">
      <c r="A13" s="84" t="s">
        <v>101</v>
      </c>
      <c r="B13" s="85" t="s">
        <v>5</v>
      </c>
      <c r="C13" s="86">
        <v>100</v>
      </c>
      <c r="D13" s="68" t="s">
        <v>147</v>
      </c>
      <c r="E13" s="68"/>
      <c r="F13" s="68"/>
    </row>
    <row r="14" spans="1:9" ht="17">
      <c r="A14" s="84" t="s">
        <v>140</v>
      </c>
      <c r="B14" s="85" t="s">
        <v>5</v>
      </c>
      <c r="C14" s="86">
        <v>150</v>
      </c>
      <c r="D14" s="68" t="s">
        <v>147</v>
      </c>
      <c r="E14" s="68"/>
      <c r="F14" s="68"/>
    </row>
    <row r="15" spans="1:9" ht="17">
      <c r="A15" s="84" t="s">
        <v>141</v>
      </c>
      <c r="B15" s="68" t="s">
        <v>142</v>
      </c>
      <c r="C15" s="68"/>
      <c r="D15" s="68"/>
      <c r="E15" s="68"/>
      <c r="F15" s="68"/>
    </row>
    <row r="16" spans="1:9" ht="17">
      <c r="A16" s="84" t="s">
        <v>161</v>
      </c>
      <c r="B16" s="68" t="s">
        <v>162</v>
      </c>
      <c r="C16" s="68"/>
      <c r="D16" s="68"/>
      <c r="E16" s="68"/>
      <c r="F16" s="68"/>
    </row>
    <row r="17" spans="1:6" ht="17">
      <c r="A17" s="84"/>
      <c r="B17" s="68"/>
      <c r="C17" s="68" t="s">
        <v>163</v>
      </c>
      <c r="D17" s="68"/>
      <c r="E17" s="68"/>
      <c r="F17" s="68"/>
    </row>
    <row r="18" spans="1:6" ht="30" customHeight="1">
      <c r="A18" s="100" t="s">
        <v>177</v>
      </c>
      <c r="B18" s="68"/>
      <c r="C18" s="68"/>
      <c r="D18" s="68"/>
    </row>
    <row r="19" spans="1:6" ht="17">
      <c r="A19" s="84"/>
      <c r="B19" s="68" t="s">
        <v>178</v>
      </c>
      <c r="C19" s="68"/>
      <c r="D19" s="68"/>
    </row>
    <row r="20" spans="1:6" ht="17">
      <c r="A20" s="84"/>
      <c r="B20" s="68" t="s">
        <v>179</v>
      </c>
      <c r="C20" s="68"/>
      <c r="D20" s="68"/>
    </row>
    <row r="21" spans="1:6" ht="17">
      <c r="A21" s="84"/>
      <c r="B21" s="68" t="s">
        <v>180</v>
      </c>
      <c r="C21" s="68"/>
      <c r="D21" s="68"/>
    </row>
    <row r="22" spans="1:6" ht="17">
      <c r="A22" s="68"/>
      <c r="B22" s="68"/>
      <c r="C22" s="68"/>
      <c r="D22" s="68"/>
    </row>
    <row r="23" spans="1:6" ht="17">
      <c r="A23" s="68"/>
      <c r="B23" s="68"/>
      <c r="C23" s="68"/>
      <c r="D23" s="68"/>
    </row>
    <row r="24" spans="1:6" ht="17">
      <c r="A24" s="68"/>
      <c r="B24" s="68"/>
      <c r="C24" s="68"/>
      <c r="D24" s="68"/>
    </row>
    <row r="25" spans="1:6" ht="17">
      <c r="A25" s="84"/>
      <c r="B25" s="68"/>
      <c r="C25" s="68"/>
      <c r="D25" s="68"/>
    </row>
    <row r="26" spans="1:6" ht="17">
      <c r="A26" s="84"/>
      <c r="B26" s="68"/>
      <c r="C26" s="68"/>
      <c r="D26" s="68"/>
    </row>
    <row r="27" spans="1:6" ht="17">
      <c r="A27" s="84"/>
      <c r="B27" s="68"/>
      <c r="C27" s="68"/>
      <c r="D27" s="68"/>
    </row>
    <row r="28" spans="1:6" ht="17">
      <c r="A28" s="68"/>
      <c r="B28" s="68"/>
      <c r="C28" s="68"/>
      <c r="D28" s="68"/>
    </row>
    <row r="29" spans="1:6" ht="17">
      <c r="A29" s="68"/>
      <c r="B29" s="68"/>
      <c r="C29" s="68"/>
      <c r="D29" s="68"/>
    </row>
    <row r="30" spans="1:6" ht="17">
      <c r="A30" s="68"/>
      <c r="B30" s="68"/>
      <c r="C30" s="68"/>
      <c r="D30" s="68"/>
    </row>
    <row r="31" spans="1:6" ht="17">
      <c r="A31" s="84"/>
      <c r="B31" s="68"/>
      <c r="C31" s="68"/>
      <c r="D31" s="68"/>
    </row>
    <row r="32" spans="1:6" ht="17">
      <c r="A32" s="84"/>
      <c r="B32" s="68"/>
      <c r="C32" s="68"/>
      <c r="D32" s="68"/>
    </row>
    <row r="33" spans="1:4" ht="17">
      <c r="A33" s="84"/>
      <c r="B33" s="68"/>
      <c r="C33" s="68"/>
      <c r="D33" s="68"/>
    </row>
    <row r="34" spans="1:4" ht="17">
      <c r="A34" s="84"/>
      <c r="B34" s="68"/>
      <c r="C34" s="68"/>
      <c r="D34" s="68"/>
    </row>
    <row r="35" spans="1:4" ht="17">
      <c r="A35" s="84"/>
      <c r="B35" s="68"/>
      <c r="C35" s="68"/>
      <c r="D35" s="68"/>
    </row>
    <row r="36" spans="1:4" ht="17">
      <c r="A36" s="87"/>
      <c r="B36" s="68"/>
      <c r="C36" s="68"/>
      <c r="D36" s="68"/>
    </row>
    <row r="37" spans="1:4" ht="17">
      <c r="A37" s="84"/>
      <c r="B37" s="68"/>
      <c r="C37" s="68"/>
      <c r="D37" s="68"/>
    </row>
    <row r="38" spans="1:4" ht="17">
      <c r="C38" s="68"/>
    </row>
    <row r="39" spans="1:4" ht="17">
      <c r="C39" s="68" t="s">
        <v>5</v>
      </c>
    </row>
  </sheetData>
  <pageMargins left="0.75" right="0.75" top="1" bottom="1" header="0.5" footer="0.5"/>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2"/>
  <sheetViews>
    <sheetView workbookViewId="0">
      <selection activeCell="B26" sqref="B26"/>
    </sheetView>
  </sheetViews>
  <sheetFormatPr baseColWidth="10" defaultRowHeight="12" x14ac:dyDescent="0"/>
  <cols>
    <col min="1" max="1" width="47.1640625" style="96" customWidth="1"/>
    <col min="2" max="2" width="118" style="59" customWidth="1"/>
  </cols>
  <sheetData>
    <row r="1" spans="1:3" ht="17">
      <c r="A1" s="106" t="s">
        <v>110</v>
      </c>
      <c r="B1" s="60"/>
      <c r="C1" s="68"/>
    </row>
    <row r="2" spans="1:3" ht="17">
      <c r="A2" s="108" t="s">
        <v>149</v>
      </c>
      <c r="B2" s="60" t="s">
        <v>151</v>
      </c>
      <c r="C2" s="68"/>
    </row>
    <row r="3" spans="1:3" ht="17">
      <c r="A3" s="108"/>
      <c r="B3" s="60" t="s">
        <v>153</v>
      </c>
    </row>
    <row r="4" spans="1:3" ht="51">
      <c r="A4" s="108" t="s">
        <v>150</v>
      </c>
      <c r="B4" s="60" t="s">
        <v>187</v>
      </c>
      <c r="C4" s="68"/>
    </row>
    <row r="5" spans="1:3" ht="17">
      <c r="A5" s="109"/>
      <c r="B5" s="60" t="s">
        <v>148</v>
      </c>
    </row>
    <row r="6" spans="1:3" ht="17">
      <c r="A6" s="109"/>
      <c r="B6" s="60" t="s">
        <v>188</v>
      </c>
    </row>
    <row r="7" spans="1:3" ht="17">
      <c r="A7" s="109"/>
      <c r="B7" s="60" t="s">
        <v>189</v>
      </c>
    </row>
    <row r="8" spans="1:3" ht="34">
      <c r="A8" s="108" t="s">
        <v>152</v>
      </c>
      <c r="B8" s="60" t="s">
        <v>190</v>
      </c>
      <c r="C8" s="68"/>
    </row>
    <row r="9" spans="1:3" ht="17">
      <c r="A9" s="108"/>
      <c r="B9" s="60" t="s">
        <v>5</v>
      </c>
    </row>
    <row r="10" spans="1:3" ht="17">
      <c r="A10" s="108"/>
      <c r="B10" s="60" t="s">
        <v>160</v>
      </c>
    </row>
    <row r="11" spans="1:3" ht="17">
      <c r="A11" s="109"/>
      <c r="B11" s="60" t="s">
        <v>159</v>
      </c>
    </row>
    <row r="12" spans="1:3" ht="34">
      <c r="A12" s="109"/>
      <c r="B12" s="60" t="s">
        <v>169</v>
      </c>
    </row>
    <row r="13" spans="1:3" ht="17">
      <c r="A13" s="109"/>
      <c r="B13" s="60" t="s">
        <v>5</v>
      </c>
    </row>
    <row r="14" spans="1:3" ht="17">
      <c r="A14" s="108" t="s">
        <v>156</v>
      </c>
      <c r="B14" s="60" t="s">
        <v>157</v>
      </c>
      <c r="C14" s="68"/>
    </row>
    <row r="15" spans="1:3" ht="17">
      <c r="A15" s="108"/>
      <c r="B15" s="60" t="s">
        <v>158</v>
      </c>
    </row>
    <row r="16" spans="1:3" ht="34">
      <c r="A16" s="108" t="s">
        <v>155</v>
      </c>
      <c r="B16" s="60" t="s">
        <v>170</v>
      </c>
      <c r="C16" s="68"/>
    </row>
    <row r="17" spans="1:3" ht="17">
      <c r="A17" s="108"/>
      <c r="C17" s="68" t="s">
        <v>5</v>
      </c>
    </row>
    <row r="18" spans="1:3" ht="17">
      <c r="A18" s="108" t="s">
        <v>164</v>
      </c>
      <c r="B18" s="60" t="s">
        <v>165</v>
      </c>
      <c r="C18" s="68"/>
    </row>
    <row r="19" spans="1:3" ht="17">
      <c r="A19" s="95"/>
      <c r="B19" s="60"/>
      <c r="C19" s="68"/>
    </row>
    <row r="20" spans="1:3" ht="34">
      <c r="A20" s="107" t="s">
        <v>186</v>
      </c>
      <c r="B20" s="60"/>
      <c r="C20" s="68"/>
    </row>
    <row r="21" spans="1:3" ht="17">
      <c r="A21" s="108" t="s">
        <v>154</v>
      </c>
      <c r="B21" s="60" t="s">
        <v>166</v>
      </c>
      <c r="C21" s="68"/>
    </row>
    <row r="22" spans="1:3" ht="34">
      <c r="B22" s="60" t="s">
        <v>191</v>
      </c>
    </row>
  </sheetData>
  <pageMargins left="0.75" right="0.75" top="1" bottom="1" header="0.5" footer="0.5"/>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5:E93"/>
  <sheetViews>
    <sheetView topLeftCell="A7" workbookViewId="0">
      <selection activeCell="A81" sqref="A81:E93"/>
    </sheetView>
  </sheetViews>
  <sheetFormatPr baseColWidth="10" defaultRowHeight="12" x14ac:dyDescent="0"/>
  <cols>
    <col min="1" max="1" width="51.33203125" customWidth="1"/>
    <col min="2" max="2" width="9.5" customWidth="1"/>
    <col min="3" max="3" width="23.83203125" customWidth="1"/>
    <col min="4" max="4" width="26.33203125" customWidth="1"/>
    <col min="5" max="5" width="28.33203125" customWidth="1"/>
  </cols>
  <sheetData>
    <row r="15" spans="1:5">
      <c r="A15" s="101"/>
      <c r="B15" s="101"/>
      <c r="C15" s="59"/>
      <c r="D15" s="59"/>
      <c r="E15" s="59"/>
    </row>
    <row r="16" spans="1:5">
      <c r="C16" s="102"/>
      <c r="D16" s="102"/>
      <c r="E16" s="102"/>
    </row>
    <row r="17" spans="3:5">
      <c r="C17" s="102"/>
      <c r="D17" s="102"/>
      <c r="E17" s="102"/>
    </row>
    <row r="18" spans="3:5">
      <c r="C18" s="102"/>
      <c r="D18" s="102"/>
      <c r="E18" s="102"/>
    </row>
    <row r="19" spans="3:5">
      <c r="C19" s="102"/>
      <c r="D19" s="102"/>
      <c r="E19" s="102"/>
    </row>
    <row r="20" spans="3:5">
      <c r="C20" s="102"/>
      <c r="D20" s="102"/>
      <c r="E20" s="102"/>
    </row>
    <row r="21" spans="3:5">
      <c r="C21" s="102"/>
      <c r="D21" s="102"/>
      <c r="E21" s="102"/>
    </row>
    <row r="67" ht="48" customHeight="1"/>
    <row r="81" spans="1:5" ht="51">
      <c r="A81" s="103" t="s">
        <v>181</v>
      </c>
      <c r="B81" s="103"/>
      <c r="C81" s="104" t="str">
        <f>SummaryofOptions!D3</f>
        <v>At Cornell Rates (Start after 6/2012)</v>
      </c>
      <c r="D81" s="104" t="str">
        <f>SummaryofOptions!F3</f>
        <v>At 5/6 Consultants and 1/6 CU rates (for 1/2013)</v>
      </c>
      <c r="E81" s="104" t="str">
        <f>SummaryofOptions!H3</f>
        <v>At 100% Consultant Rates (for 7/2012)</v>
      </c>
    </row>
    <row r="82" spans="1:5" ht="17">
      <c r="A82" s="77" t="str">
        <f>SummaryofOptions!A5</f>
        <v>Identity Management and IT Security</v>
      </c>
      <c r="B82" s="77" t="s">
        <v>136</v>
      </c>
      <c r="C82" s="105">
        <f>SummaryofOptions!D5</f>
        <v>58000</v>
      </c>
      <c r="D82" s="105">
        <f>SummaryofOptions!F5</f>
        <v>82166.666666666672</v>
      </c>
      <c r="E82" s="105">
        <f>SummaryofOptions!H5</f>
        <v>87000</v>
      </c>
    </row>
    <row r="83" spans="1:5" ht="17">
      <c r="A83" s="77" t="str">
        <f>SummaryofOptions!A5</f>
        <v>Identity Management and IT Security</v>
      </c>
      <c r="B83" s="77" t="s">
        <v>139</v>
      </c>
      <c r="C83" s="105">
        <f>SummaryofOptions!E5</f>
        <v>112000</v>
      </c>
      <c r="D83" s="105">
        <f>SummaryofOptions!G5</f>
        <v>158666.66666666666</v>
      </c>
      <c r="E83" s="105">
        <f>SummaryofOptions!I5</f>
        <v>168000</v>
      </c>
    </row>
    <row r="84" spans="1:5" ht="17">
      <c r="A84" s="77" t="str">
        <f>SummaryofOptions!A6</f>
        <v>Direct, Core Workday transactional impact</v>
      </c>
      <c r="B84" s="77" t="s">
        <v>136</v>
      </c>
      <c r="C84" s="105">
        <f>SummaryofOptions!D6</f>
        <v>757000</v>
      </c>
      <c r="D84" s="105">
        <f>SummaryofOptions!F6</f>
        <v>1072416.6666666667</v>
      </c>
      <c r="E84" s="105">
        <f>SummaryofOptions!H6</f>
        <v>1135500</v>
      </c>
    </row>
    <row r="85" spans="1:5" ht="17">
      <c r="A85" s="77" t="str">
        <f>SummaryofOptions!A6</f>
        <v>Direct, Core Workday transactional impact</v>
      </c>
      <c r="B85" s="77" t="s">
        <v>139</v>
      </c>
      <c r="C85" s="105">
        <f>SummaryofOptions!E6</f>
        <v>1197000</v>
      </c>
      <c r="D85" s="105">
        <f>SummaryofOptions!G6</f>
        <v>1695750</v>
      </c>
      <c r="E85" s="105">
        <f>SummaryofOptions!I6</f>
        <v>1795500</v>
      </c>
    </row>
    <row r="86" spans="1:5" ht="17">
      <c r="A86" s="77" t="str">
        <f>SummaryofOptions!A7</f>
        <v>Data delivery, warehouses and BI</v>
      </c>
      <c r="B86" s="77" t="s">
        <v>136</v>
      </c>
      <c r="C86" s="105">
        <f>SummaryofOptions!D7</f>
        <v>0</v>
      </c>
      <c r="D86" s="105">
        <f>SummaryofOptions!F7</f>
        <v>0</v>
      </c>
      <c r="E86" s="105">
        <f>SummaryofOptions!H7</f>
        <v>0</v>
      </c>
    </row>
    <row r="87" spans="1:5" ht="17">
      <c r="A87" s="77" t="str">
        <f>SummaryofOptions!A7</f>
        <v>Data delivery, warehouses and BI</v>
      </c>
      <c r="B87" s="77" t="s">
        <v>139</v>
      </c>
      <c r="C87" s="105">
        <f>SummaryofOptions!E7</f>
        <v>3000000</v>
      </c>
      <c r="D87" s="105">
        <f>SummaryofOptions!G7</f>
        <v>4250000</v>
      </c>
      <c r="E87" s="105">
        <f>SummaryofOptions!I7</f>
        <v>4500000</v>
      </c>
    </row>
    <row r="88" spans="1:5" ht="17">
      <c r="A88" s="77" t="str">
        <f>SummaryofOptions!A8</f>
        <v>Niche or unit apps</v>
      </c>
      <c r="B88" s="77" t="s">
        <v>136</v>
      </c>
      <c r="C88" s="105">
        <f>SummaryofOptions!D8</f>
        <v>68000</v>
      </c>
      <c r="D88" s="105">
        <f>SummaryofOptions!F8</f>
        <v>96333.333333333343</v>
      </c>
      <c r="E88" s="105">
        <f>SummaryofOptions!G8</f>
        <v>121125</v>
      </c>
    </row>
    <row r="89" spans="1:5" ht="17">
      <c r="A89" s="77" t="str">
        <f>SummaryofOptions!A8</f>
        <v>Niche or unit apps</v>
      </c>
      <c r="B89" s="77" t="s">
        <v>139</v>
      </c>
      <c r="C89" s="105">
        <f>SummaryofOptions!E8</f>
        <v>85500</v>
      </c>
      <c r="D89" s="105">
        <f>SummaryofOptions!G8</f>
        <v>121125</v>
      </c>
      <c r="E89" s="105">
        <f>SummaryofOptions!I8</f>
        <v>128250</v>
      </c>
    </row>
    <row r="90" spans="1:5" ht="17">
      <c r="A90" s="77" t="str">
        <f>SummaryofOptions!A9</f>
        <v>General Technical and project management</v>
      </c>
      <c r="B90" s="77" t="s">
        <v>136</v>
      </c>
      <c r="C90" s="105">
        <f>SummaryofOptions!D9</f>
        <v>189000</v>
      </c>
      <c r="D90" s="105">
        <f>SummaryofOptions!F9</f>
        <v>267750</v>
      </c>
      <c r="E90" s="105">
        <f>SummaryofOptions!H9</f>
        <v>283500</v>
      </c>
    </row>
    <row r="91" spans="1:5" ht="17">
      <c r="A91" s="77" t="str">
        <f>SummaryofOptions!A9</f>
        <v>General Technical and project management</v>
      </c>
      <c r="B91" s="77" t="s">
        <v>139</v>
      </c>
      <c r="C91" s="105">
        <f>SummaryofOptions!E9</f>
        <v>371000</v>
      </c>
      <c r="D91" s="105">
        <f>SummaryofOptions!G9</f>
        <v>525583.33333333337</v>
      </c>
      <c r="E91" s="105">
        <f>SummaryofOptions!I9</f>
        <v>556500</v>
      </c>
    </row>
    <row r="92" spans="1:5" ht="17">
      <c r="A92" s="77" t="str">
        <f>SummaryofOptions!A10</f>
        <v>Totals</v>
      </c>
      <c r="B92" s="77" t="s">
        <v>136</v>
      </c>
      <c r="C92" s="105">
        <f t="shared" ref="C92:E93" si="0">SUM(C82+C84+C86+C88+C90)</f>
        <v>1072000</v>
      </c>
      <c r="D92" s="105">
        <f t="shared" si="0"/>
        <v>1518666.6666666667</v>
      </c>
      <c r="E92" s="105">
        <f t="shared" si="0"/>
        <v>1627125</v>
      </c>
    </row>
    <row r="93" spans="1:5" ht="17">
      <c r="A93" s="77" t="str">
        <f>SummaryofOptions!A10</f>
        <v>Totals</v>
      </c>
      <c r="B93" s="77" t="s">
        <v>139</v>
      </c>
      <c r="C93" s="105">
        <f t="shared" si="0"/>
        <v>4765500</v>
      </c>
      <c r="D93" s="105">
        <f t="shared" si="0"/>
        <v>6751125</v>
      </c>
      <c r="E93" s="105">
        <f t="shared" si="0"/>
        <v>7148250</v>
      </c>
    </row>
  </sheetData>
  <pageMargins left="0.75" right="0.75" top="1" bottom="1" header="0.5" footer="0.5"/>
  <drawing r:id="rId1"/>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62"/>
  <sheetViews>
    <sheetView tabSelected="1" workbookViewId="0">
      <pane ySplit="1" topLeftCell="A4" activePane="bottomLeft" state="frozen"/>
      <selection pane="bottomLeft" activeCell="H8" sqref="H8"/>
    </sheetView>
  </sheetViews>
  <sheetFormatPr baseColWidth="10" defaultColWidth="17.1640625" defaultRowHeight="12.75" customHeight="1" x14ac:dyDescent="0"/>
  <cols>
    <col min="1" max="1" width="18.83203125" customWidth="1"/>
    <col min="2" max="2" width="22.33203125" customWidth="1"/>
    <col min="3" max="3" width="30.83203125" customWidth="1"/>
    <col min="4" max="4" width="21" customWidth="1"/>
    <col min="5" max="6" width="14" customWidth="1"/>
    <col min="7" max="7" width="11.83203125" customWidth="1"/>
    <col min="8" max="8" width="38" customWidth="1"/>
    <col min="9" max="9" width="33.33203125" customWidth="1"/>
    <col min="10" max="10" width="18.5" customWidth="1"/>
    <col min="11" max="22" width="17.1640625" customWidth="1"/>
  </cols>
  <sheetData>
    <row r="1" spans="1:22" ht="36">
      <c r="A1" s="9" t="s">
        <v>72</v>
      </c>
      <c r="B1" s="10" t="s">
        <v>55</v>
      </c>
      <c r="C1" s="10" t="s">
        <v>48</v>
      </c>
      <c r="D1" s="10" t="s">
        <v>67</v>
      </c>
      <c r="E1" s="10" t="s">
        <v>56</v>
      </c>
      <c r="F1" s="10" t="s">
        <v>14</v>
      </c>
      <c r="G1" s="10" t="s">
        <v>38</v>
      </c>
      <c r="H1" s="10" t="s">
        <v>69</v>
      </c>
      <c r="I1" s="10" t="s">
        <v>125</v>
      </c>
      <c r="J1" s="10" t="s">
        <v>74</v>
      </c>
      <c r="K1" s="10" t="s">
        <v>75</v>
      </c>
      <c r="L1" s="1"/>
      <c r="M1" s="1"/>
      <c r="N1" s="1"/>
      <c r="O1" s="1"/>
      <c r="P1" s="1"/>
      <c r="Q1" s="1"/>
      <c r="R1" s="1"/>
      <c r="S1" s="1"/>
      <c r="T1" s="1"/>
      <c r="U1" s="1"/>
      <c r="V1" s="1"/>
    </row>
    <row r="2" spans="1:22" ht="12">
      <c r="A2" s="18" t="s">
        <v>84</v>
      </c>
      <c r="B2" s="19"/>
      <c r="C2" s="19"/>
      <c r="D2" s="19"/>
      <c r="E2" s="20"/>
      <c r="F2" s="20"/>
      <c r="G2" s="20"/>
      <c r="H2" s="19"/>
      <c r="I2" s="19"/>
      <c r="J2" s="19">
        <f>SUM(F3:F5)</f>
        <v>580</v>
      </c>
      <c r="K2" s="19">
        <f>SUM(G3:G5)</f>
        <v>1120</v>
      </c>
      <c r="L2" s="1"/>
      <c r="M2" s="1"/>
      <c r="N2" s="1"/>
      <c r="O2" s="1"/>
      <c r="P2" s="1"/>
      <c r="Q2" s="1"/>
      <c r="R2" s="1"/>
      <c r="S2" s="1"/>
      <c r="T2" s="1"/>
      <c r="U2" s="1"/>
      <c r="V2" s="1"/>
    </row>
    <row r="3" spans="1:22" ht="108">
      <c r="A3" s="3"/>
      <c r="B3" s="4" t="s">
        <v>52</v>
      </c>
      <c r="C3" s="4" t="s">
        <v>20</v>
      </c>
      <c r="D3" s="4" t="s">
        <v>44</v>
      </c>
      <c r="E3" s="5" t="s">
        <v>23</v>
      </c>
      <c r="F3" s="5">
        <v>500</v>
      </c>
      <c r="G3" s="5">
        <v>1000</v>
      </c>
      <c r="H3" s="4" t="s">
        <v>193</v>
      </c>
      <c r="I3" s="4" t="s">
        <v>63</v>
      </c>
      <c r="J3" s="4"/>
      <c r="K3" s="4"/>
      <c r="L3" s="1"/>
      <c r="M3" s="1"/>
      <c r="N3" s="1"/>
      <c r="O3" s="1"/>
      <c r="P3" s="1"/>
      <c r="Q3" s="1"/>
      <c r="R3" s="1"/>
      <c r="S3" s="1"/>
      <c r="T3" s="1"/>
      <c r="U3" s="1"/>
      <c r="V3" s="1"/>
    </row>
    <row r="4" spans="1:22" ht="36">
      <c r="A4" s="3"/>
      <c r="B4" s="4" t="s">
        <v>40</v>
      </c>
      <c r="C4" s="4" t="s">
        <v>18</v>
      </c>
      <c r="D4" s="4"/>
      <c r="E4" s="5" t="s">
        <v>21</v>
      </c>
      <c r="F4" s="5">
        <v>40</v>
      </c>
      <c r="G4" s="5">
        <v>60</v>
      </c>
      <c r="H4" s="4"/>
      <c r="I4" s="4"/>
      <c r="J4" s="4"/>
      <c r="K4" s="4"/>
      <c r="L4" s="1"/>
      <c r="M4" s="1"/>
      <c r="N4" s="1"/>
      <c r="O4" s="1"/>
      <c r="P4" s="1"/>
      <c r="Q4" s="1"/>
      <c r="R4" s="1"/>
      <c r="S4" s="1"/>
      <c r="T4" s="1"/>
      <c r="U4" s="1"/>
      <c r="V4" s="1"/>
    </row>
    <row r="5" spans="1:22" ht="36">
      <c r="A5" s="3"/>
      <c r="B5" s="4" t="s">
        <v>66</v>
      </c>
      <c r="C5" s="4" t="s">
        <v>46</v>
      </c>
      <c r="D5" s="4"/>
      <c r="E5" s="5" t="s">
        <v>21</v>
      </c>
      <c r="F5" s="5">
        <v>40</v>
      </c>
      <c r="G5" s="5">
        <v>60</v>
      </c>
      <c r="H5" s="4"/>
      <c r="I5" s="4"/>
      <c r="J5" s="4"/>
      <c r="K5" s="4"/>
      <c r="L5" s="1"/>
      <c r="M5" s="1"/>
      <c r="N5" s="1"/>
      <c r="O5" s="1"/>
      <c r="P5" s="1"/>
      <c r="Q5" s="1"/>
      <c r="R5" s="1"/>
      <c r="S5" s="1"/>
      <c r="T5" s="1"/>
      <c r="U5" s="1"/>
      <c r="V5" s="1"/>
    </row>
    <row r="6" spans="1:22" ht="12">
      <c r="A6" s="15" t="s">
        <v>81</v>
      </c>
      <c r="B6" s="16"/>
      <c r="C6" s="16"/>
      <c r="D6" s="16"/>
      <c r="E6" s="17"/>
      <c r="F6" s="17"/>
      <c r="G6" s="17"/>
      <c r="H6" s="16"/>
      <c r="I6" s="16"/>
      <c r="J6" s="16">
        <f>SUM(F7:F16)</f>
        <v>7570</v>
      </c>
      <c r="K6" s="16">
        <f>SUM(G7:G16)</f>
        <v>11970</v>
      </c>
      <c r="L6" s="11" t="s">
        <v>5</v>
      </c>
      <c r="M6" s="1"/>
      <c r="N6" s="1"/>
      <c r="O6" s="1"/>
      <c r="P6" s="1"/>
      <c r="Q6" s="1"/>
      <c r="R6" s="1"/>
      <c r="S6" s="1"/>
      <c r="T6" s="1"/>
      <c r="U6" s="1"/>
      <c r="V6" s="1"/>
    </row>
    <row r="7" spans="1:22" ht="48">
      <c r="A7" s="3"/>
      <c r="B7" s="4" t="s">
        <v>8</v>
      </c>
      <c r="C7" s="4" t="s">
        <v>59</v>
      </c>
      <c r="D7" s="4" t="s">
        <v>51</v>
      </c>
      <c r="E7" s="5" t="s">
        <v>22</v>
      </c>
      <c r="F7" s="5">
        <v>150</v>
      </c>
      <c r="G7" s="5">
        <v>250</v>
      </c>
      <c r="H7" s="4" t="s">
        <v>31</v>
      </c>
      <c r="I7" s="4" t="s">
        <v>119</v>
      </c>
      <c r="J7" s="4"/>
      <c r="K7" s="4"/>
      <c r="L7" s="1"/>
      <c r="M7" s="1"/>
      <c r="N7" s="1"/>
      <c r="O7" s="1"/>
      <c r="P7" s="1"/>
      <c r="Q7" s="1"/>
      <c r="R7" s="1"/>
      <c r="S7" s="1"/>
      <c r="T7" s="1"/>
      <c r="U7" s="1"/>
      <c r="V7" s="1"/>
    </row>
    <row r="8" spans="1:22" ht="180">
      <c r="A8" s="3"/>
      <c r="B8" s="4" t="s">
        <v>65</v>
      </c>
      <c r="C8" s="4" t="s">
        <v>195</v>
      </c>
      <c r="D8" s="4" t="s">
        <v>4</v>
      </c>
      <c r="E8" s="5" t="s">
        <v>23</v>
      </c>
      <c r="F8" s="5">
        <v>6000</v>
      </c>
      <c r="G8" s="5">
        <f>F8*1.5</f>
        <v>9000</v>
      </c>
      <c r="H8" s="4" t="s">
        <v>196</v>
      </c>
      <c r="I8" s="4"/>
      <c r="J8" s="4"/>
      <c r="K8" s="4"/>
      <c r="L8" s="1"/>
      <c r="M8" s="1"/>
      <c r="N8" s="1"/>
      <c r="O8" s="1"/>
      <c r="P8" s="1"/>
      <c r="Q8" s="1"/>
      <c r="R8" s="1"/>
      <c r="S8" s="1"/>
      <c r="T8" s="1"/>
      <c r="U8" s="1"/>
      <c r="V8" s="1"/>
    </row>
    <row r="9" spans="1:22" ht="24">
      <c r="A9" s="3"/>
      <c r="B9" s="4" t="s">
        <v>28</v>
      </c>
      <c r="C9" s="4" t="s">
        <v>192</v>
      </c>
      <c r="D9" s="4"/>
      <c r="E9" s="5" t="s">
        <v>9</v>
      </c>
      <c r="F9" s="5">
        <v>40</v>
      </c>
      <c r="G9" s="5">
        <v>60</v>
      </c>
      <c r="H9" s="4"/>
      <c r="I9" s="4"/>
      <c r="J9" s="4"/>
      <c r="K9" s="4"/>
      <c r="L9" s="1"/>
      <c r="M9" s="1"/>
      <c r="N9" s="1"/>
      <c r="O9" s="1"/>
      <c r="P9" s="1"/>
      <c r="Q9" s="1"/>
      <c r="R9" s="1"/>
      <c r="S9" s="1"/>
      <c r="T9" s="1"/>
      <c r="U9" s="1"/>
      <c r="V9" s="1"/>
    </row>
    <row r="10" spans="1:22" ht="36">
      <c r="A10" s="3"/>
      <c r="B10" s="4" t="s">
        <v>80</v>
      </c>
      <c r="C10" s="4" t="s">
        <v>71</v>
      </c>
      <c r="D10" s="4"/>
      <c r="E10" s="5" t="s">
        <v>21</v>
      </c>
      <c r="F10" s="5">
        <v>40</v>
      </c>
      <c r="G10" s="5">
        <v>60</v>
      </c>
      <c r="H10" s="4" t="s">
        <v>54</v>
      </c>
      <c r="I10" s="4"/>
      <c r="J10" s="4"/>
      <c r="K10" s="4"/>
      <c r="L10" s="1"/>
      <c r="M10" s="1"/>
      <c r="N10" s="1"/>
      <c r="O10" s="1"/>
      <c r="P10" s="1"/>
      <c r="Q10" s="1"/>
      <c r="R10" s="1"/>
      <c r="S10" s="1"/>
      <c r="T10" s="1"/>
      <c r="U10" s="1"/>
      <c r="V10" s="1"/>
    </row>
    <row r="11" spans="1:22" ht="72">
      <c r="A11" s="3"/>
      <c r="B11" s="4" t="s">
        <v>79</v>
      </c>
      <c r="C11" s="4" t="s">
        <v>33</v>
      </c>
      <c r="D11" s="4"/>
      <c r="E11" s="5" t="s">
        <v>21</v>
      </c>
      <c r="F11" s="5">
        <v>0</v>
      </c>
      <c r="G11" s="5">
        <v>40</v>
      </c>
      <c r="H11" s="4" t="s">
        <v>11</v>
      </c>
      <c r="I11" s="4" t="s">
        <v>32</v>
      </c>
      <c r="J11" s="4"/>
      <c r="K11" s="4"/>
      <c r="L11" s="1"/>
      <c r="M11" s="1"/>
      <c r="N11" s="1"/>
      <c r="O11" s="1"/>
      <c r="P11" s="1"/>
      <c r="Q11" s="1"/>
      <c r="R11" s="1"/>
      <c r="S11" s="1"/>
      <c r="T11" s="1"/>
      <c r="U11" s="1"/>
      <c r="V11" s="1"/>
    </row>
    <row r="12" spans="1:22" ht="36">
      <c r="A12" s="3"/>
      <c r="B12" s="4" t="s">
        <v>50</v>
      </c>
      <c r="C12" s="4" t="s">
        <v>10</v>
      </c>
      <c r="D12" s="4"/>
      <c r="E12" s="5" t="s">
        <v>22</v>
      </c>
      <c r="F12" s="5">
        <v>150</v>
      </c>
      <c r="G12" s="5">
        <v>250</v>
      </c>
      <c r="H12" s="4" t="s">
        <v>70</v>
      </c>
      <c r="I12" s="4"/>
      <c r="J12" s="4"/>
      <c r="K12" s="4"/>
      <c r="L12" s="1"/>
      <c r="M12" s="1"/>
      <c r="N12" s="1"/>
      <c r="O12" s="1"/>
      <c r="P12" s="1"/>
      <c r="Q12" s="1"/>
      <c r="R12" s="1"/>
      <c r="S12" s="1"/>
      <c r="T12" s="1"/>
      <c r="U12" s="1"/>
      <c r="V12" s="1"/>
    </row>
    <row r="13" spans="1:22" ht="60">
      <c r="A13" s="3"/>
      <c r="B13" s="4" t="s">
        <v>62</v>
      </c>
      <c r="C13" s="4" t="s">
        <v>49</v>
      </c>
      <c r="D13" s="4" t="s">
        <v>58</v>
      </c>
      <c r="E13" s="5" t="s">
        <v>22</v>
      </c>
      <c r="F13" s="5">
        <v>150</v>
      </c>
      <c r="G13" s="5">
        <v>250</v>
      </c>
      <c r="H13" s="4" t="s">
        <v>47</v>
      </c>
      <c r="I13" s="4" t="s">
        <v>116</v>
      </c>
      <c r="J13" s="4"/>
      <c r="K13" s="4"/>
      <c r="L13" s="1"/>
      <c r="M13" s="1"/>
      <c r="N13" s="1"/>
      <c r="O13" s="1"/>
      <c r="P13" s="1"/>
      <c r="Q13" s="1"/>
      <c r="R13" s="1"/>
      <c r="S13" s="1"/>
      <c r="T13" s="1"/>
      <c r="U13" s="1"/>
      <c r="V13" s="1"/>
    </row>
    <row r="14" spans="1:22" ht="24">
      <c r="A14" s="3"/>
      <c r="B14" s="4" t="s">
        <v>1</v>
      </c>
      <c r="C14" s="4" t="s">
        <v>29</v>
      </c>
      <c r="D14" s="4"/>
      <c r="E14" s="5" t="s">
        <v>115</v>
      </c>
      <c r="F14" s="5">
        <v>40</v>
      </c>
      <c r="G14" s="5">
        <v>60</v>
      </c>
      <c r="H14" s="4" t="s">
        <v>16</v>
      </c>
      <c r="I14" t="s">
        <v>117</v>
      </c>
      <c r="J14" s="4"/>
      <c r="K14" s="4"/>
      <c r="L14" s="1"/>
      <c r="M14" s="1"/>
      <c r="N14" s="1"/>
      <c r="O14" s="1"/>
      <c r="P14" s="1"/>
      <c r="Q14" s="1"/>
      <c r="R14" s="1"/>
      <c r="S14" s="1"/>
      <c r="T14" s="1"/>
      <c r="U14" s="1"/>
      <c r="V14" s="1"/>
    </row>
    <row r="15" spans="1:22" ht="48">
      <c r="A15" s="3"/>
      <c r="B15" s="4" t="s">
        <v>12</v>
      </c>
      <c r="C15" s="4" t="s">
        <v>24</v>
      </c>
      <c r="D15" s="4" t="s">
        <v>4</v>
      </c>
      <c r="E15" s="5" t="s">
        <v>23</v>
      </c>
      <c r="F15" s="5">
        <v>1000</v>
      </c>
      <c r="G15" s="5">
        <f>F15*2</f>
        <v>2000</v>
      </c>
      <c r="H15" s="4" t="s">
        <v>36</v>
      </c>
      <c r="I15" s="4" t="s">
        <v>30</v>
      </c>
      <c r="J15" s="4"/>
      <c r="K15" s="4"/>
      <c r="L15" s="1"/>
      <c r="M15" s="1"/>
      <c r="N15" s="1"/>
      <c r="O15" s="1"/>
      <c r="P15" s="1"/>
      <c r="Q15" s="1"/>
      <c r="R15" s="1"/>
      <c r="S15" s="1"/>
      <c r="T15" s="1"/>
      <c r="U15" s="1"/>
      <c r="V15" s="1"/>
    </row>
    <row r="16" spans="1:22" ht="12.75" customHeight="1">
      <c r="A16" s="3"/>
      <c r="B16" s="4" t="s">
        <v>15</v>
      </c>
      <c r="C16" s="4"/>
      <c r="D16" s="4" t="s">
        <v>44</v>
      </c>
      <c r="E16" s="5"/>
      <c r="F16" s="5"/>
      <c r="G16" s="5"/>
      <c r="H16" s="4"/>
      <c r="I16" s="4"/>
      <c r="J16" s="4"/>
      <c r="K16" s="4"/>
      <c r="L16" s="1"/>
      <c r="M16" s="1"/>
      <c r="N16" s="1"/>
      <c r="O16" s="1"/>
      <c r="P16" s="1"/>
      <c r="Q16" s="1"/>
      <c r="R16" s="1"/>
      <c r="S16" s="1"/>
      <c r="T16" s="1"/>
      <c r="U16" s="1"/>
      <c r="V16" s="1"/>
    </row>
    <row r="17" spans="1:22" ht="11" customHeight="1">
      <c r="A17" s="12" t="s">
        <v>85</v>
      </c>
      <c r="B17" s="13"/>
      <c r="C17" s="13"/>
      <c r="D17" s="13"/>
      <c r="E17" s="14"/>
      <c r="F17" s="14"/>
      <c r="G17" s="14"/>
      <c r="H17" s="13"/>
      <c r="I17" s="13"/>
      <c r="J17" s="13">
        <f>SUM(F18)</f>
        <v>0</v>
      </c>
      <c r="K17" s="13">
        <f>SUM(G18)</f>
        <v>30000</v>
      </c>
      <c r="L17" s="1"/>
      <c r="M17" s="1"/>
      <c r="N17" s="1"/>
      <c r="O17" s="1"/>
      <c r="P17" s="1"/>
      <c r="Q17" s="1"/>
      <c r="R17" s="1"/>
      <c r="S17" s="1"/>
      <c r="T17" s="1"/>
      <c r="U17" s="1"/>
      <c r="V17" s="1"/>
    </row>
    <row r="18" spans="1:22" ht="60">
      <c r="A18" s="3"/>
      <c r="B18" s="6" t="s">
        <v>57</v>
      </c>
      <c r="C18" s="6" t="s">
        <v>42</v>
      </c>
      <c r="D18" s="6"/>
      <c r="E18" s="7" t="s">
        <v>23</v>
      </c>
      <c r="F18" s="7">
        <v>0</v>
      </c>
      <c r="G18" s="7">
        <f>30000</f>
        <v>30000</v>
      </c>
      <c r="H18" s="6" t="s">
        <v>13</v>
      </c>
      <c r="I18" s="4" t="s">
        <v>121</v>
      </c>
      <c r="J18" s="4"/>
      <c r="K18" s="4"/>
      <c r="L18" s="1"/>
      <c r="M18" s="1"/>
      <c r="N18" s="1"/>
      <c r="O18" s="1"/>
      <c r="P18" s="1"/>
      <c r="Q18" s="1"/>
      <c r="R18" s="1"/>
      <c r="S18" s="1"/>
      <c r="T18" s="1"/>
      <c r="U18" s="1"/>
      <c r="V18" s="1"/>
    </row>
    <row r="19" spans="1:22" ht="12">
      <c r="A19" s="23" t="s">
        <v>73</v>
      </c>
      <c r="B19" s="24"/>
      <c r="C19" s="24"/>
      <c r="D19" s="24"/>
      <c r="E19" s="25"/>
      <c r="F19" s="25"/>
      <c r="G19" s="25"/>
      <c r="H19" s="24"/>
      <c r="I19" s="24"/>
      <c r="J19" s="24">
        <f>SUM(F20:F26)</f>
        <v>680</v>
      </c>
      <c r="K19" s="24">
        <f>SUM(G20:G26)</f>
        <v>855</v>
      </c>
      <c r="L19" s="1"/>
      <c r="M19" s="1"/>
      <c r="N19" s="1"/>
      <c r="O19" s="1"/>
      <c r="P19" s="1"/>
      <c r="Q19" s="1"/>
      <c r="R19" s="1"/>
      <c r="S19" s="1"/>
      <c r="T19" s="1"/>
      <c r="U19" s="1"/>
      <c r="V19" s="1"/>
    </row>
    <row r="20" spans="1:22" ht="24">
      <c r="A20" s="3"/>
      <c r="B20" s="4" t="s">
        <v>60</v>
      </c>
      <c r="C20" s="4" t="s">
        <v>68</v>
      </c>
      <c r="D20" s="4" t="s">
        <v>58</v>
      </c>
      <c r="E20" s="5" t="s">
        <v>118</v>
      </c>
      <c r="F20" s="5">
        <v>20</v>
      </c>
      <c r="G20" s="5">
        <v>40</v>
      </c>
      <c r="H20" s="4" t="s">
        <v>120</v>
      </c>
      <c r="I20" s="4"/>
      <c r="J20" s="6"/>
      <c r="K20" s="4"/>
      <c r="L20" s="1"/>
      <c r="M20" s="1"/>
      <c r="N20" s="1"/>
      <c r="O20" s="1"/>
      <c r="P20" s="1"/>
      <c r="Q20" s="1"/>
      <c r="R20" s="1"/>
      <c r="S20" s="1"/>
      <c r="T20" s="1"/>
      <c r="U20" s="1"/>
      <c r="V20" s="1"/>
    </row>
    <row r="21" spans="1:22" ht="48">
      <c r="A21" s="3"/>
      <c r="B21" s="4" t="s">
        <v>19</v>
      </c>
      <c r="C21" s="4" t="s">
        <v>53</v>
      </c>
      <c r="D21" s="4" t="s">
        <v>58</v>
      </c>
      <c r="E21" s="5" t="s">
        <v>118</v>
      </c>
      <c r="F21" s="5">
        <v>40</v>
      </c>
      <c r="G21" s="5">
        <v>100</v>
      </c>
      <c r="H21" s="4" t="s">
        <v>120</v>
      </c>
      <c r="I21" s="4"/>
      <c r="J21" s="4"/>
      <c r="K21" s="4"/>
      <c r="L21" s="1"/>
      <c r="M21" s="1"/>
      <c r="N21" s="1"/>
      <c r="O21" s="1"/>
      <c r="P21" s="1"/>
      <c r="Q21" s="1"/>
      <c r="R21" s="1"/>
      <c r="S21" s="1"/>
      <c r="T21" s="1"/>
      <c r="U21" s="1"/>
      <c r="V21" s="1"/>
    </row>
    <row r="22" spans="1:22" ht="36">
      <c r="A22" s="3"/>
      <c r="B22" s="4" t="s">
        <v>35</v>
      </c>
      <c r="C22" s="4" t="s">
        <v>26</v>
      </c>
      <c r="D22" s="4" t="s">
        <v>34</v>
      </c>
      <c r="E22" s="5" t="s">
        <v>118</v>
      </c>
      <c r="F22" s="5">
        <v>20</v>
      </c>
      <c r="G22" s="5">
        <v>40</v>
      </c>
      <c r="H22" s="4" t="s">
        <v>120</v>
      </c>
      <c r="I22" s="4"/>
      <c r="J22" s="4"/>
      <c r="K22" s="4"/>
      <c r="L22" s="1"/>
      <c r="M22" s="1"/>
      <c r="N22" s="1"/>
      <c r="O22" s="1"/>
      <c r="P22" s="1"/>
      <c r="Q22" s="1"/>
      <c r="R22" s="1"/>
      <c r="S22" s="1"/>
      <c r="T22" s="1"/>
      <c r="U22" s="1"/>
      <c r="V22" s="1"/>
    </row>
    <row r="23" spans="1:22" ht="36">
      <c r="A23" s="3"/>
      <c r="B23" s="4" t="s">
        <v>76</v>
      </c>
      <c r="C23" s="4" t="s">
        <v>77</v>
      </c>
      <c r="D23" s="4" t="s">
        <v>58</v>
      </c>
      <c r="E23" s="5" t="s">
        <v>22</v>
      </c>
      <c r="F23" s="5">
        <v>150</v>
      </c>
      <c r="G23" s="5">
        <v>150</v>
      </c>
      <c r="H23" s="4" t="s">
        <v>78</v>
      </c>
      <c r="I23" s="4"/>
      <c r="J23" s="4"/>
      <c r="K23" s="4"/>
      <c r="L23" s="1"/>
      <c r="M23" s="1"/>
      <c r="N23" s="1"/>
      <c r="O23" s="1"/>
      <c r="P23" s="1"/>
      <c r="Q23" s="1"/>
      <c r="R23" s="1"/>
      <c r="S23" s="1"/>
      <c r="T23" s="1"/>
      <c r="U23" s="1"/>
      <c r="V23" s="1"/>
    </row>
    <row r="24" spans="1:22" ht="12">
      <c r="A24" s="3"/>
      <c r="B24" s="4" t="s">
        <v>122</v>
      </c>
      <c r="C24" s="4" t="s">
        <v>123</v>
      </c>
      <c r="D24" s="4" t="s">
        <v>58</v>
      </c>
      <c r="E24" s="5" t="s">
        <v>22</v>
      </c>
      <c r="F24" s="5">
        <v>150</v>
      </c>
      <c r="G24" s="5">
        <v>150</v>
      </c>
      <c r="I24" s="4" t="s">
        <v>124</v>
      </c>
      <c r="J24" s="4"/>
      <c r="K24" s="4"/>
      <c r="L24" s="1"/>
      <c r="M24" s="1"/>
      <c r="N24" s="1"/>
      <c r="O24" s="1"/>
      <c r="P24" s="1"/>
      <c r="Q24" s="1"/>
      <c r="R24" s="1"/>
      <c r="S24" s="1"/>
      <c r="T24" s="1"/>
      <c r="U24" s="1"/>
      <c r="V24" s="1"/>
    </row>
    <row r="25" spans="1:22" ht="48">
      <c r="A25" s="3"/>
      <c r="B25" s="4" t="s">
        <v>2</v>
      </c>
      <c r="C25" s="4" t="s">
        <v>6</v>
      </c>
      <c r="D25" s="4" t="s">
        <v>58</v>
      </c>
      <c r="E25" s="5" t="s">
        <v>22</v>
      </c>
      <c r="F25" s="5">
        <v>150</v>
      </c>
      <c r="G25" s="5">
        <v>150</v>
      </c>
      <c r="H25" s="4" t="s">
        <v>194</v>
      </c>
      <c r="I25" s="4"/>
      <c r="J25" s="4"/>
      <c r="K25" s="4"/>
      <c r="L25" s="1"/>
      <c r="M25" s="1"/>
      <c r="N25" s="1"/>
      <c r="O25" s="1"/>
      <c r="P25" s="1"/>
      <c r="Q25" s="1"/>
      <c r="R25" s="1"/>
      <c r="S25" s="1"/>
      <c r="T25" s="1"/>
      <c r="U25" s="1"/>
      <c r="V25" s="1"/>
    </row>
    <row r="26" spans="1:22" ht="60">
      <c r="A26" s="3"/>
      <c r="B26" s="4" t="s">
        <v>41</v>
      </c>
      <c r="C26" s="4" t="s">
        <v>0</v>
      </c>
      <c r="D26" s="4" t="s">
        <v>61</v>
      </c>
      <c r="E26" s="5" t="s">
        <v>22</v>
      </c>
      <c r="F26" s="5">
        <v>150</v>
      </c>
      <c r="G26" s="5">
        <v>225</v>
      </c>
      <c r="H26" s="4" t="s">
        <v>64</v>
      </c>
      <c r="I26" s="4" t="s">
        <v>27</v>
      </c>
      <c r="J26" s="4"/>
      <c r="K26" s="4"/>
      <c r="L26" s="1"/>
      <c r="M26" s="1"/>
      <c r="N26" s="1"/>
      <c r="O26" s="1"/>
      <c r="P26" s="1"/>
      <c r="Q26" s="1"/>
      <c r="R26" s="1"/>
      <c r="S26" s="1"/>
      <c r="T26" s="1"/>
      <c r="U26" s="1"/>
      <c r="V26" s="1"/>
    </row>
    <row r="27" spans="1:22" ht="12">
      <c r="A27" s="26" t="s">
        <v>132</v>
      </c>
      <c r="B27" s="21"/>
      <c r="C27" s="21"/>
      <c r="D27" s="21"/>
      <c r="E27" s="22"/>
      <c r="F27" s="22"/>
      <c r="G27" s="22"/>
      <c r="H27" s="21"/>
      <c r="I27" s="21"/>
      <c r="J27" s="21">
        <f>SUM(F28:F30)</f>
        <v>1890</v>
      </c>
      <c r="K27" s="21">
        <f>SUM(G28:G30)</f>
        <v>3710</v>
      </c>
      <c r="L27" s="1"/>
      <c r="M27" s="1"/>
      <c r="N27" s="1"/>
      <c r="O27" s="1"/>
      <c r="P27" s="1"/>
      <c r="Q27" s="1"/>
      <c r="R27" s="1"/>
      <c r="S27" s="1"/>
      <c r="T27" s="1"/>
      <c r="U27" s="1"/>
      <c r="V27" s="1"/>
    </row>
    <row r="28" spans="1:22" ht="24">
      <c r="A28" s="3"/>
      <c r="B28" s="4" t="s">
        <v>133</v>
      </c>
      <c r="C28" s="4"/>
      <c r="D28" s="4"/>
      <c r="E28" s="5" t="s">
        <v>23</v>
      </c>
      <c r="F28" s="5">
        <v>1700</v>
      </c>
      <c r="G28" s="5">
        <v>3400</v>
      </c>
      <c r="H28" s="4"/>
      <c r="I28" s="4"/>
      <c r="J28" s="4"/>
      <c r="K28" s="4"/>
      <c r="L28" s="1"/>
      <c r="M28" s="1"/>
      <c r="N28" s="1"/>
      <c r="O28" s="1"/>
      <c r="P28" s="1"/>
      <c r="Q28" s="1"/>
      <c r="R28" s="1"/>
      <c r="S28" s="1"/>
      <c r="T28" s="1"/>
      <c r="U28" s="1"/>
      <c r="V28" s="1"/>
    </row>
    <row r="29" spans="1:22" ht="36">
      <c r="A29" s="3"/>
      <c r="B29" s="4" t="s">
        <v>17</v>
      </c>
      <c r="C29" s="4" t="s">
        <v>45</v>
      </c>
      <c r="D29" s="4"/>
      <c r="E29" s="5" t="s">
        <v>21</v>
      </c>
      <c r="F29" s="5">
        <v>40</v>
      </c>
      <c r="G29" s="5">
        <v>60</v>
      </c>
      <c r="H29" s="4" t="s">
        <v>39</v>
      </c>
      <c r="I29" s="4"/>
      <c r="J29" s="4"/>
      <c r="K29" s="4"/>
      <c r="L29" s="1"/>
      <c r="M29" s="1"/>
      <c r="N29" s="1"/>
      <c r="O29" s="1"/>
      <c r="P29" s="1"/>
      <c r="Q29" s="1"/>
      <c r="R29" s="1"/>
      <c r="S29" s="1"/>
      <c r="T29" s="1"/>
      <c r="U29" s="1"/>
      <c r="V29" s="1"/>
    </row>
    <row r="30" spans="1:22" ht="48">
      <c r="A30" s="3"/>
      <c r="B30" s="4" t="s">
        <v>3</v>
      </c>
      <c r="C30" s="4" t="s">
        <v>7</v>
      </c>
      <c r="D30" s="4"/>
      <c r="E30" s="5" t="s">
        <v>22</v>
      </c>
      <c r="F30" s="5">
        <v>150</v>
      </c>
      <c r="G30" s="5">
        <v>250</v>
      </c>
      <c r="H30" s="4" t="s">
        <v>37</v>
      </c>
      <c r="I30" s="4"/>
      <c r="J30" s="4"/>
      <c r="K30" s="4"/>
      <c r="L30" s="1"/>
      <c r="M30" s="1"/>
      <c r="N30" s="1"/>
      <c r="O30" s="1"/>
      <c r="P30" s="1"/>
      <c r="Q30" s="1"/>
      <c r="R30" s="1"/>
      <c r="S30" s="1"/>
      <c r="T30" s="1"/>
      <c r="U30" s="1"/>
      <c r="V30" s="1"/>
    </row>
    <row r="31" spans="1:22" ht="12.75" customHeight="1">
      <c r="A31" s="30"/>
      <c r="B31" s="31"/>
      <c r="C31" s="31"/>
      <c r="D31" s="31"/>
      <c r="E31" s="31"/>
      <c r="F31" s="31"/>
      <c r="G31" s="31"/>
      <c r="H31" s="31"/>
      <c r="I31" s="31"/>
      <c r="J31" s="31"/>
      <c r="K31" s="31"/>
      <c r="L31" s="1"/>
      <c r="M31" s="1"/>
      <c r="N31" s="1"/>
      <c r="O31" s="1"/>
      <c r="P31" s="1"/>
      <c r="Q31" s="1"/>
      <c r="R31" s="1"/>
      <c r="S31" s="1"/>
      <c r="T31" s="1"/>
      <c r="U31" s="1"/>
      <c r="V31" s="1"/>
    </row>
    <row r="32" spans="1:22" ht="12.75" customHeight="1">
      <c r="A32" s="27"/>
      <c r="B32" s="6" t="s">
        <v>43</v>
      </c>
      <c r="C32" s="6"/>
      <c r="D32" s="6"/>
      <c r="E32" s="7" t="s">
        <v>5</v>
      </c>
      <c r="F32" s="7">
        <f>SUM(F2:F31)</f>
        <v>10720</v>
      </c>
      <c r="G32" s="7">
        <f>SUM(G2:G31)</f>
        <v>47655</v>
      </c>
      <c r="H32" s="6"/>
      <c r="I32" s="6"/>
      <c r="J32" s="7">
        <f>SUM(J2:J31)</f>
        <v>10720</v>
      </c>
      <c r="K32" s="7">
        <f>SUM(K2:K31)</f>
        <v>47655</v>
      </c>
      <c r="L32" s="1"/>
      <c r="M32" s="1"/>
      <c r="N32" s="1"/>
      <c r="O32" s="1"/>
      <c r="P32" s="1"/>
      <c r="Q32" s="1"/>
      <c r="R32" s="1"/>
      <c r="S32" s="1"/>
      <c r="T32" s="1"/>
      <c r="U32" s="1"/>
      <c r="V32" s="1"/>
    </row>
    <row r="33" spans="1:22" ht="12">
      <c r="A33" s="27"/>
      <c r="B33" s="6" t="s">
        <v>109</v>
      </c>
      <c r="C33" s="6">
        <v>100</v>
      </c>
      <c r="D33" s="6"/>
      <c r="E33" s="7"/>
      <c r="F33" s="32">
        <f>ROUND((F32*$C$33),-4)</f>
        <v>1070000</v>
      </c>
      <c r="G33" s="33">
        <f>ROUND((G32*$C$33),-4)</f>
        <v>4770000</v>
      </c>
      <c r="H33" s="6"/>
      <c r="I33" s="6"/>
      <c r="J33" s="6"/>
      <c r="K33" s="6"/>
      <c r="L33" s="1"/>
      <c r="M33" s="1"/>
      <c r="N33" s="1"/>
      <c r="O33" s="1"/>
      <c r="P33" s="1"/>
      <c r="Q33" s="1"/>
      <c r="R33" s="1"/>
      <c r="S33" s="1"/>
      <c r="T33" s="1"/>
      <c r="U33" s="1"/>
      <c r="V33" s="1"/>
    </row>
    <row r="34" spans="1:22" ht="12">
      <c r="A34" s="27"/>
      <c r="B34" s="6" t="s">
        <v>108</v>
      </c>
      <c r="C34" s="6">
        <v>150</v>
      </c>
      <c r="D34" s="6"/>
      <c r="E34" s="7"/>
      <c r="F34" s="32">
        <f>ROUND((F32*$C$34),-4)</f>
        <v>1610000</v>
      </c>
      <c r="G34" s="32">
        <f>ROUND((G32*$C$34),-4)</f>
        <v>7150000</v>
      </c>
      <c r="H34" s="6"/>
      <c r="I34" s="6"/>
      <c r="J34" s="6"/>
      <c r="K34" s="6"/>
      <c r="L34" s="1"/>
      <c r="M34" s="1"/>
      <c r="N34" s="1"/>
      <c r="O34" s="1"/>
      <c r="P34" s="1"/>
      <c r="Q34" s="1"/>
      <c r="R34" s="1"/>
      <c r="S34" s="1"/>
      <c r="T34" s="1"/>
      <c r="U34" s="1"/>
      <c r="V34" s="1"/>
    </row>
    <row r="35" spans="1:22" ht="12.75" customHeight="1">
      <c r="A35" s="27"/>
      <c r="B35" s="6" t="s">
        <v>25</v>
      </c>
      <c r="C35" s="6"/>
      <c r="D35" s="6"/>
      <c r="E35" s="7"/>
      <c r="F35" s="29">
        <f>F32/1745</f>
        <v>6.1432664756446993</v>
      </c>
      <c r="G35" s="29">
        <f>G32/1745</f>
        <v>27.309455587392549</v>
      </c>
      <c r="H35" s="6"/>
      <c r="I35" s="6"/>
      <c r="J35" s="6"/>
      <c r="K35" s="6"/>
      <c r="L35" s="1"/>
      <c r="M35" s="1"/>
      <c r="N35" s="1"/>
      <c r="O35" s="1"/>
      <c r="P35" s="1"/>
      <c r="Q35" s="1"/>
      <c r="R35" s="1"/>
      <c r="S35" s="1"/>
      <c r="T35" s="1"/>
      <c r="U35" s="1"/>
      <c r="V35" s="1"/>
    </row>
    <row r="36" spans="1:22" ht="24">
      <c r="A36" s="27"/>
      <c r="B36" s="6" t="s">
        <v>135</v>
      </c>
      <c r="C36" s="6"/>
      <c r="D36" s="6"/>
      <c r="E36" s="7"/>
      <c r="F36" s="28">
        <f>ROUND(F33,-5)</f>
        <v>1100000</v>
      </c>
      <c r="G36" s="28">
        <f>ROUND(G33,-5)</f>
        <v>4800000</v>
      </c>
      <c r="H36" s="6"/>
      <c r="I36" s="6"/>
      <c r="J36" s="6"/>
      <c r="K36" s="6"/>
      <c r="L36" s="1"/>
      <c r="M36" s="1"/>
      <c r="N36" s="1"/>
      <c r="O36" s="1"/>
      <c r="P36" s="1"/>
      <c r="Q36" s="1"/>
      <c r="R36" s="1"/>
      <c r="S36" s="1"/>
      <c r="T36" s="1"/>
      <c r="U36" s="1"/>
      <c r="V36" s="1"/>
    </row>
    <row r="37" spans="1:22" ht="43" customHeight="1">
      <c r="A37" s="3"/>
      <c r="B37" s="6" t="s">
        <v>134</v>
      </c>
      <c r="C37" s="8"/>
      <c r="D37" s="4"/>
      <c r="E37" s="5"/>
      <c r="F37" s="28">
        <f>ROUND(F34,-5)</f>
        <v>1600000</v>
      </c>
      <c r="G37" s="28">
        <f>ROUND(G34,-5)</f>
        <v>7200000</v>
      </c>
      <c r="H37" s="4"/>
      <c r="I37" s="4"/>
      <c r="J37" s="4"/>
      <c r="K37" s="4"/>
      <c r="L37" s="1"/>
      <c r="M37" s="1"/>
      <c r="N37" s="1"/>
      <c r="O37" s="1"/>
      <c r="P37" s="1"/>
      <c r="Q37" s="1"/>
      <c r="R37" s="1"/>
      <c r="S37" s="1"/>
      <c r="T37" s="1"/>
      <c r="U37" s="1"/>
      <c r="V37" s="1"/>
    </row>
    <row r="38" spans="1:22" ht="12">
      <c r="A38" s="34"/>
      <c r="B38" s="53"/>
      <c r="C38" s="53"/>
      <c r="D38" s="54"/>
      <c r="E38" s="55"/>
      <c r="F38" s="56"/>
      <c r="G38" s="57"/>
      <c r="H38" s="58"/>
      <c r="I38" s="58"/>
      <c r="J38" s="58"/>
      <c r="K38" s="58"/>
      <c r="L38" s="1"/>
      <c r="M38" s="1"/>
      <c r="N38" s="1"/>
      <c r="O38" s="1"/>
      <c r="P38" s="1"/>
      <c r="Q38" s="1"/>
      <c r="R38" s="1"/>
      <c r="S38" s="1"/>
      <c r="T38" s="1"/>
      <c r="U38" s="1"/>
      <c r="V38" s="1"/>
    </row>
    <row r="39" spans="1:22" ht="12.75" customHeight="1">
      <c r="B39" s="1"/>
      <c r="C39" s="1"/>
      <c r="D39" s="1"/>
      <c r="E39" s="2"/>
      <c r="F39" s="2"/>
      <c r="G39" s="2"/>
      <c r="H39" s="1"/>
      <c r="I39" s="1"/>
      <c r="J39" s="1"/>
      <c r="K39" s="1"/>
      <c r="L39" s="1"/>
      <c r="M39" s="1"/>
      <c r="N39" s="1"/>
      <c r="O39" s="1"/>
      <c r="P39" s="1"/>
      <c r="Q39" s="1"/>
      <c r="R39" s="1"/>
      <c r="S39" s="1"/>
      <c r="T39" s="1"/>
      <c r="U39" s="1"/>
      <c r="V39" s="1"/>
    </row>
    <row r="40" spans="1:22" ht="12.75" customHeight="1">
      <c r="B40" s="1"/>
      <c r="F40" s="2"/>
      <c r="G40" s="2"/>
      <c r="H40" s="1"/>
      <c r="I40" s="1"/>
      <c r="J40" s="1"/>
      <c r="K40" s="1"/>
      <c r="L40" s="1"/>
      <c r="M40" s="1"/>
      <c r="N40" s="1"/>
      <c r="O40" s="1"/>
      <c r="P40" s="1"/>
      <c r="Q40" s="1"/>
      <c r="R40" s="1"/>
      <c r="S40" s="1"/>
      <c r="T40" s="1"/>
      <c r="U40" s="1"/>
      <c r="V40" s="1"/>
    </row>
    <row r="41" spans="1:22" ht="12.75" customHeight="1">
      <c r="B41" s="1"/>
      <c r="C41" s="1"/>
      <c r="D41" s="1"/>
      <c r="E41" s="2"/>
      <c r="F41" s="2"/>
      <c r="G41" s="2"/>
      <c r="H41" s="1"/>
      <c r="I41" s="1"/>
      <c r="J41" s="1"/>
      <c r="K41" s="1"/>
      <c r="L41" s="1"/>
      <c r="M41" s="1"/>
      <c r="N41" s="1"/>
      <c r="O41" s="1"/>
      <c r="P41" s="1"/>
      <c r="Q41" s="1"/>
      <c r="R41" s="1"/>
      <c r="S41" s="1"/>
      <c r="T41" s="1"/>
      <c r="U41" s="1"/>
      <c r="V41" s="1"/>
    </row>
    <row r="42" spans="1:22" ht="12.75" customHeight="1">
      <c r="B42" s="1"/>
      <c r="C42" s="1"/>
      <c r="D42" s="1"/>
      <c r="E42" s="2"/>
      <c r="F42" s="2"/>
      <c r="G42" s="2"/>
      <c r="H42" s="1"/>
      <c r="I42" s="1"/>
      <c r="J42" s="1"/>
      <c r="K42" s="1"/>
      <c r="L42" s="1"/>
      <c r="M42" s="1"/>
      <c r="N42" s="1"/>
      <c r="O42" s="1"/>
      <c r="P42" s="1"/>
      <c r="Q42" s="1"/>
      <c r="R42" s="1"/>
      <c r="S42" s="1"/>
      <c r="T42" s="1"/>
      <c r="U42" s="1"/>
      <c r="V42" s="1"/>
    </row>
    <row r="43" spans="1:22" ht="12.75" customHeight="1">
      <c r="B43" s="1"/>
      <c r="C43" s="1"/>
      <c r="D43" s="1"/>
      <c r="E43" s="2"/>
      <c r="F43" s="2"/>
      <c r="G43" s="2"/>
      <c r="H43" s="1"/>
      <c r="I43" s="1"/>
      <c r="J43" s="1"/>
      <c r="K43" s="1"/>
      <c r="L43" s="1"/>
      <c r="M43" s="1"/>
      <c r="N43" s="1"/>
      <c r="O43" s="1"/>
      <c r="P43" s="1"/>
      <c r="Q43" s="1"/>
      <c r="R43" s="1"/>
      <c r="S43" s="1"/>
      <c r="T43" s="1"/>
      <c r="U43" s="1"/>
      <c r="V43" s="1"/>
    </row>
    <row r="44" spans="1:22" ht="12.75" customHeight="1">
      <c r="B44" s="1"/>
      <c r="C44" s="1"/>
      <c r="D44" s="1"/>
      <c r="E44" s="2"/>
      <c r="F44" s="2"/>
      <c r="G44" s="2"/>
      <c r="H44" s="1"/>
      <c r="I44" s="1"/>
      <c r="J44" s="1"/>
      <c r="K44" s="1"/>
      <c r="L44" s="1"/>
      <c r="M44" s="1"/>
      <c r="N44" s="1"/>
      <c r="O44" s="1"/>
      <c r="P44" s="1"/>
      <c r="Q44" s="1"/>
      <c r="R44" s="1"/>
      <c r="S44" s="1"/>
      <c r="T44" s="1"/>
      <c r="U44" s="1"/>
      <c r="V44" s="1"/>
    </row>
    <row r="45" spans="1:22" ht="12.75" customHeight="1">
      <c r="B45" s="1"/>
      <c r="C45" s="1"/>
      <c r="D45" s="1"/>
      <c r="E45" s="2"/>
      <c r="F45" s="2"/>
      <c r="G45" s="2"/>
      <c r="H45" s="1"/>
      <c r="I45" s="1"/>
      <c r="J45" s="1"/>
      <c r="K45" s="1"/>
      <c r="L45" s="1"/>
      <c r="M45" s="1"/>
      <c r="N45" s="1"/>
      <c r="O45" s="1"/>
      <c r="P45" s="1"/>
      <c r="Q45" s="1"/>
      <c r="R45" s="1"/>
      <c r="S45" s="1"/>
      <c r="T45" s="1"/>
      <c r="U45" s="1"/>
      <c r="V45" s="1"/>
    </row>
    <row r="46" spans="1:22" ht="12.75" customHeight="1">
      <c r="B46" s="1"/>
      <c r="C46" s="1"/>
      <c r="D46" s="1"/>
      <c r="E46" s="2"/>
      <c r="F46" s="2"/>
      <c r="G46" s="2"/>
      <c r="H46" s="1"/>
      <c r="I46" s="1"/>
      <c r="J46" s="1"/>
      <c r="K46" s="1"/>
      <c r="L46" s="1"/>
      <c r="M46" s="1"/>
      <c r="N46" s="1"/>
      <c r="O46" s="1"/>
      <c r="P46" s="1"/>
      <c r="Q46" s="1"/>
      <c r="R46" s="1"/>
      <c r="S46" s="1"/>
      <c r="T46" s="1"/>
      <c r="U46" s="1"/>
      <c r="V46" s="1"/>
    </row>
    <row r="47" spans="1:22" ht="12.75" customHeight="1">
      <c r="B47" s="1"/>
      <c r="C47" s="1"/>
      <c r="D47" s="1"/>
      <c r="E47" s="2"/>
      <c r="F47" s="2"/>
      <c r="G47" s="2"/>
      <c r="H47" s="1"/>
      <c r="I47" s="1"/>
      <c r="J47" s="1"/>
      <c r="K47" s="1"/>
      <c r="L47" s="1"/>
      <c r="M47" s="1"/>
      <c r="N47" s="1"/>
      <c r="O47" s="1"/>
      <c r="P47" s="1"/>
      <c r="Q47" s="1"/>
      <c r="R47" s="1"/>
      <c r="S47" s="1"/>
      <c r="T47" s="1"/>
      <c r="U47" s="1"/>
      <c r="V47" s="1"/>
    </row>
    <row r="48" spans="1:22" ht="12.75" customHeight="1">
      <c r="B48" s="1"/>
      <c r="C48" s="1"/>
      <c r="D48" s="1"/>
      <c r="E48" s="2"/>
      <c r="F48" s="2"/>
      <c r="G48" s="2"/>
      <c r="H48" s="1"/>
      <c r="I48" s="1"/>
      <c r="J48" s="1"/>
      <c r="K48" s="1"/>
      <c r="L48" s="1"/>
      <c r="M48" s="1"/>
      <c r="N48" s="1"/>
      <c r="O48" s="1"/>
      <c r="P48" s="1"/>
      <c r="Q48" s="1"/>
      <c r="R48" s="1"/>
      <c r="S48" s="1"/>
      <c r="T48" s="1"/>
      <c r="U48" s="1"/>
      <c r="V48" s="1"/>
    </row>
    <row r="49" spans="2:22" ht="12.75" customHeight="1">
      <c r="B49" s="1"/>
      <c r="C49" s="1"/>
      <c r="D49" s="1"/>
      <c r="E49" s="2"/>
      <c r="F49" s="2"/>
      <c r="G49" s="2"/>
      <c r="H49" s="1"/>
      <c r="I49" s="1"/>
      <c r="J49" s="1"/>
      <c r="K49" s="1"/>
      <c r="L49" s="1"/>
      <c r="M49" s="1"/>
      <c r="N49" s="1"/>
      <c r="O49" s="1"/>
      <c r="P49" s="1"/>
      <c r="Q49" s="1"/>
      <c r="R49" s="1"/>
      <c r="S49" s="1"/>
      <c r="T49" s="1"/>
      <c r="U49" s="1"/>
      <c r="V49" s="1"/>
    </row>
    <row r="50" spans="2:22" ht="12.75" customHeight="1">
      <c r="B50" s="1"/>
      <c r="C50" s="1"/>
      <c r="D50" s="1"/>
      <c r="E50" s="2"/>
      <c r="F50" s="2"/>
      <c r="G50" s="2"/>
      <c r="H50" s="1"/>
      <c r="I50" s="1"/>
      <c r="J50" s="1"/>
      <c r="K50" s="1"/>
      <c r="L50" s="1"/>
      <c r="M50" s="1"/>
      <c r="N50" s="1"/>
      <c r="O50" s="1"/>
      <c r="P50" s="1"/>
      <c r="Q50" s="1"/>
      <c r="R50" s="1"/>
      <c r="S50" s="1"/>
      <c r="T50" s="1"/>
      <c r="U50" s="1"/>
      <c r="V50" s="1"/>
    </row>
    <row r="51" spans="2:22" ht="12.75" customHeight="1">
      <c r="B51" s="1"/>
      <c r="C51" s="1"/>
      <c r="D51" s="1"/>
      <c r="E51" s="2"/>
      <c r="F51" s="2"/>
      <c r="G51" s="2"/>
      <c r="H51" s="1"/>
      <c r="I51" s="1"/>
      <c r="J51" s="1"/>
      <c r="K51" s="1"/>
      <c r="L51" s="1"/>
      <c r="M51" s="1"/>
      <c r="N51" s="1"/>
      <c r="O51" s="1"/>
      <c r="P51" s="1"/>
      <c r="Q51" s="1"/>
      <c r="R51" s="1"/>
      <c r="S51" s="1"/>
      <c r="T51" s="1"/>
      <c r="U51" s="1"/>
      <c r="V51" s="1"/>
    </row>
    <row r="52" spans="2:22" ht="12.75" customHeight="1">
      <c r="B52" s="1"/>
      <c r="C52" s="1"/>
      <c r="D52" s="1"/>
      <c r="E52" s="2"/>
      <c r="F52" s="2"/>
      <c r="G52" s="2"/>
      <c r="H52" s="1"/>
      <c r="I52" s="1"/>
      <c r="J52" s="1"/>
      <c r="K52" s="1"/>
      <c r="L52" s="1"/>
      <c r="M52" s="1"/>
      <c r="N52" s="1"/>
      <c r="O52" s="1"/>
      <c r="P52" s="1"/>
      <c r="Q52" s="1"/>
      <c r="R52" s="1"/>
      <c r="S52" s="1"/>
      <c r="T52" s="1"/>
      <c r="U52" s="1"/>
      <c r="V52" s="1"/>
    </row>
    <row r="53" spans="2:22" ht="12.75" customHeight="1">
      <c r="B53" s="1"/>
      <c r="C53" s="1"/>
      <c r="D53" s="1"/>
      <c r="E53" s="2"/>
      <c r="F53" s="2"/>
      <c r="G53" s="2"/>
      <c r="H53" s="1"/>
      <c r="I53" s="1"/>
      <c r="J53" s="1"/>
      <c r="K53" s="1"/>
      <c r="L53" s="1"/>
      <c r="M53" s="1"/>
      <c r="N53" s="1"/>
      <c r="O53" s="1"/>
      <c r="P53" s="1"/>
      <c r="Q53" s="1"/>
      <c r="R53" s="1"/>
      <c r="S53" s="1"/>
      <c r="T53" s="1"/>
      <c r="U53" s="1"/>
      <c r="V53" s="1"/>
    </row>
    <row r="54" spans="2:22" ht="12.75" customHeight="1">
      <c r="B54" s="1"/>
      <c r="C54" s="1"/>
      <c r="D54" s="1"/>
      <c r="E54" s="2"/>
      <c r="F54" s="2"/>
      <c r="G54" s="2"/>
      <c r="H54" s="1"/>
      <c r="I54" s="1"/>
      <c r="J54" s="1"/>
      <c r="K54" s="1"/>
      <c r="L54" s="1"/>
      <c r="M54" s="1"/>
      <c r="N54" s="1"/>
      <c r="O54" s="1"/>
      <c r="P54" s="1"/>
      <c r="Q54" s="1"/>
      <c r="R54" s="1"/>
      <c r="S54" s="1"/>
      <c r="T54" s="1"/>
      <c r="U54" s="1"/>
      <c r="V54" s="1"/>
    </row>
    <row r="55" spans="2:22" ht="12.75" customHeight="1">
      <c r="B55" s="1"/>
      <c r="C55" s="1"/>
      <c r="D55" s="1"/>
      <c r="E55" s="2"/>
      <c r="F55" s="2"/>
      <c r="G55" s="2"/>
      <c r="H55" s="1"/>
      <c r="I55" s="1"/>
      <c r="J55" s="1"/>
      <c r="K55" s="1"/>
      <c r="L55" s="1"/>
      <c r="M55" s="1"/>
      <c r="N55" s="1"/>
      <c r="O55" s="1"/>
      <c r="P55" s="1"/>
      <c r="Q55" s="1"/>
      <c r="R55" s="1"/>
      <c r="S55" s="1"/>
      <c r="T55" s="1"/>
      <c r="U55" s="1"/>
      <c r="V55" s="1"/>
    </row>
    <row r="56" spans="2:22" ht="12.75" customHeight="1">
      <c r="B56" s="1"/>
      <c r="C56" s="1"/>
      <c r="D56" s="1"/>
      <c r="E56" s="2"/>
      <c r="F56" s="2"/>
      <c r="G56" s="2"/>
      <c r="H56" s="1"/>
      <c r="I56" s="1"/>
      <c r="J56" s="1"/>
      <c r="K56" s="1"/>
      <c r="L56" s="1"/>
      <c r="M56" s="1"/>
      <c r="N56" s="1"/>
      <c r="O56" s="1"/>
      <c r="P56" s="1"/>
      <c r="Q56" s="1"/>
      <c r="R56" s="1"/>
      <c r="S56" s="1"/>
      <c r="T56" s="1"/>
      <c r="U56" s="1"/>
      <c r="V56" s="1"/>
    </row>
    <row r="57" spans="2:22" ht="12.75" customHeight="1">
      <c r="B57" s="1"/>
      <c r="C57" s="1"/>
      <c r="D57" s="1"/>
      <c r="E57" s="2"/>
      <c r="F57" s="2"/>
      <c r="G57" s="2"/>
      <c r="H57" s="1"/>
      <c r="I57" s="1"/>
      <c r="J57" s="1"/>
      <c r="K57" s="1"/>
      <c r="L57" s="1"/>
      <c r="M57" s="1"/>
      <c r="N57" s="1"/>
      <c r="O57" s="1"/>
      <c r="P57" s="1"/>
      <c r="Q57" s="1"/>
      <c r="R57" s="1"/>
      <c r="S57" s="1"/>
      <c r="T57" s="1"/>
      <c r="U57" s="1"/>
      <c r="V57" s="1"/>
    </row>
    <row r="58" spans="2:22" ht="12.75" customHeight="1">
      <c r="B58" s="1"/>
      <c r="C58" s="1"/>
      <c r="D58" s="1"/>
      <c r="E58" s="2"/>
      <c r="F58" s="2"/>
      <c r="G58" s="2"/>
      <c r="H58" s="1"/>
      <c r="I58" s="1"/>
      <c r="J58" s="1"/>
      <c r="K58" s="1"/>
      <c r="L58" s="1"/>
      <c r="M58" s="1"/>
      <c r="N58" s="1"/>
      <c r="O58" s="1"/>
      <c r="P58" s="1"/>
      <c r="Q58" s="1"/>
      <c r="R58" s="1"/>
      <c r="S58" s="1"/>
      <c r="T58" s="1"/>
      <c r="U58" s="1"/>
      <c r="V58" s="1"/>
    </row>
    <row r="59" spans="2:22" ht="12.75" customHeight="1">
      <c r="B59" s="1"/>
      <c r="C59" s="1"/>
      <c r="D59" s="1"/>
      <c r="E59" s="2"/>
      <c r="F59" s="2"/>
      <c r="G59" s="2"/>
      <c r="H59" s="1"/>
      <c r="I59" s="1"/>
      <c r="J59" s="1"/>
      <c r="K59" s="1"/>
      <c r="L59" s="1"/>
      <c r="M59" s="1"/>
      <c r="N59" s="1"/>
      <c r="O59" s="1"/>
      <c r="P59" s="1"/>
      <c r="Q59" s="1"/>
      <c r="R59" s="1"/>
      <c r="S59" s="1"/>
      <c r="T59" s="1"/>
      <c r="U59" s="1"/>
      <c r="V59" s="1"/>
    </row>
    <row r="60" spans="2:22" ht="12.75" customHeight="1">
      <c r="B60" s="1"/>
      <c r="C60" s="1"/>
      <c r="D60" s="1"/>
      <c r="E60" s="2"/>
      <c r="F60" s="2"/>
      <c r="G60" s="2"/>
      <c r="H60" s="1"/>
      <c r="I60" s="1"/>
      <c r="J60" s="1"/>
      <c r="K60" s="1"/>
      <c r="L60" s="1"/>
      <c r="M60" s="1"/>
      <c r="N60" s="1"/>
      <c r="O60" s="1"/>
      <c r="P60" s="1"/>
      <c r="Q60" s="1"/>
      <c r="R60" s="1"/>
      <c r="S60" s="1"/>
      <c r="T60" s="1"/>
      <c r="U60" s="1"/>
      <c r="V60" s="1"/>
    </row>
    <row r="61" spans="2:22" ht="12.75" customHeight="1">
      <c r="B61" s="1"/>
      <c r="C61" s="1"/>
      <c r="D61" s="1"/>
      <c r="E61" s="2"/>
      <c r="F61" s="2"/>
      <c r="G61" s="2"/>
      <c r="H61" s="1"/>
      <c r="I61" s="1"/>
      <c r="J61" s="1"/>
      <c r="K61" s="1"/>
      <c r="L61" s="1"/>
      <c r="M61" s="1"/>
      <c r="N61" s="1"/>
      <c r="O61" s="1"/>
      <c r="P61" s="1"/>
      <c r="Q61" s="1"/>
      <c r="R61" s="1"/>
      <c r="S61" s="1"/>
      <c r="T61" s="1"/>
      <c r="U61" s="1"/>
      <c r="V61" s="1"/>
    </row>
    <row r="62" spans="2:22" ht="12.75" customHeight="1">
      <c r="B62" s="1"/>
      <c r="C62" s="1"/>
      <c r="D62" s="1"/>
      <c r="E62" s="2"/>
      <c r="F62" s="2"/>
      <c r="G62" s="2"/>
      <c r="H62" s="1"/>
      <c r="I62" s="1"/>
      <c r="J62" s="1"/>
      <c r="K62" s="1"/>
      <c r="L62" s="1"/>
      <c r="M62" s="1"/>
      <c r="N62" s="1"/>
      <c r="O62" s="1"/>
      <c r="P62" s="1"/>
      <c r="Q62" s="1"/>
      <c r="R62" s="1"/>
      <c r="S62" s="1"/>
      <c r="T62" s="1"/>
      <c r="U62" s="1"/>
      <c r="V62" s="1"/>
    </row>
  </sheetData>
  <pageMargins left="0.75" right="0.75" top="1" bottom="1" header="0.5" footer="0.5"/>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4"/>
  <sheetViews>
    <sheetView workbookViewId="0">
      <selection activeCell="G1" sqref="G1:H1048576"/>
    </sheetView>
  </sheetViews>
  <sheetFormatPr baseColWidth="10" defaultRowHeight="12" x14ac:dyDescent="0"/>
  <cols>
    <col min="1" max="1" width="18" style="62" customWidth="1"/>
    <col min="2" max="2" width="30.1640625" style="46" customWidth="1"/>
    <col min="3" max="3" width="30.1640625" style="52" customWidth="1"/>
    <col min="4" max="4" width="30.1640625" style="46" customWidth="1"/>
    <col min="5" max="6" width="19.6640625" style="37" customWidth="1"/>
    <col min="7" max="7" width="37.1640625" style="46" customWidth="1"/>
    <col min="8" max="16384" width="10.83203125" style="37"/>
  </cols>
  <sheetData>
    <row r="1" spans="1:7" ht="41" customHeight="1">
      <c r="A1" s="89" t="s">
        <v>167</v>
      </c>
      <c r="B1" s="90"/>
      <c r="C1" s="91"/>
      <c r="D1" s="90"/>
      <c r="E1" s="92"/>
    </row>
    <row r="2" spans="1:7" ht="30">
      <c r="A2" s="35" t="s">
        <v>83</v>
      </c>
      <c r="B2" s="36" t="s">
        <v>86</v>
      </c>
      <c r="C2" s="36" t="s">
        <v>87</v>
      </c>
      <c r="D2" s="36" t="s">
        <v>88</v>
      </c>
      <c r="E2" s="36" t="s">
        <v>136</v>
      </c>
      <c r="F2" s="36" t="s">
        <v>137</v>
      </c>
      <c r="G2" s="36" t="s">
        <v>89</v>
      </c>
    </row>
    <row r="3" spans="1:7" ht="24">
      <c r="A3" s="61" t="s">
        <v>90</v>
      </c>
      <c r="B3" s="38" t="s">
        <v>138</v>
      </c>
      <c r="C3" s="39"/>
      <c r="D3" s="38" t="s">
        <v>5</v>
      </c>
      <c r="E3" s="40">
        <v>2000000</v>
      </c>
      <c r="F3" s="40">
        <v>3000000</v>
      </c>
      <c r="G3" s="41" t="s">
        <v>5</v>
      </c>
    </row>
    <row r="4" spans="1:7">
      <c r="A4" s="61" t="s">
        <v>5</v>
      </c>
      <c r="B4" s="38" t="s">
        <v>91</v>
      </c>
      <c r="C4" s="42">
        <v>41091</v>
      </c>
      <c r="D4" s="38" t="s">
        <v>126</v>
      </c>
      <c r="E4" s="40">
        <f>E3/100*150</f>
        <v>3000000</v>
      </c>
      <c r="F4" s="40">
        <f>F3/100*150</f>
        <v>4500000</v>
      </c>
      <c r="G4" s="41"/>
    </row>
    <row r="5" spans="1:7">
      <c r="A5" s="61"/>
      <c r="B5" s="38" t="s">
        <v>91</v>
      </c>
      <c r="C5" s="42">
        <v>41275</v>
      </c>
      <c r="D5" s="38" t="s">
        <v>92</v>
      </c>
      <c r="E5" s="43">
        <f>E3/100*(5/6)*150+E3/100*(1/6)*100</f>
        <v>2833333.3333333335</v>
      </c>
      <c r="F5" s="43">
        <f>E3/100*(5/6)*150+F3/100*(1/6)*100</f>
        <v>3000000</v>
      </c>
      <c r="G5" s="41"/>
    </row>
    <row r="6" spans="1:7" ht="84">
      <c r="A6" s="61"/>
      <c r="B6" s="38" t="s">
        <v>107</v>
      </c>
      <c r="C6" s="39" t="s">
        <v>93</v>
      </c>
      <c r="D6" s="38"/>
      <c r="E6" s="40">
        <v>0</v>
      </c>
      <c r="F6" s="40">
        <v>0</v>
      </c>
      <c r="G6" s="41" t="s">
        <v>102</v>
      </c>
    </row>
    <row r="7" spans="1:7" ht="24">
      <c r="A7" s="61" t="s">
        <v>94</v>
      </c>
      <c r="B7" s="38" t="s">
        <v>96</v>
      </c>
      <c r="C7" s="39"/>
      <c r="D7" s="38" t="s">
        <v>5</v>
      </c>
      <c r="E7" s="40">
        <f>Details!J6</f>
        <v>7570</v>
      </c>
      <c r="F7" s="40">
        <f>Details!K6</f>
        <v>11970</v>
      </c>
      <c r="G7" s="38" t="s">
        <v>127</v>
      </c>
    </row>
    <row r="8" spans="1:7">
      <c r="A8" s="61"/>
      <c r="B8" s="38" t="s">
        <v>96</v>
      </c>
      <c r="C8" s="42">
        <v>41091</v>
      </c>
      <c r="D8" s="38" t="s">
        <v>126</v>
      </c>
      <c r="E8" s="40">
        <f>$E7/100*150</f>
        <v>11355</v>
      </c>
      <c r="F8" s="40">
        <f>$F7/100*150</f>
        <v>17955</v>
      </c>
      <c r="G8" s="38"/>
    </row>
    <row r="9" spans="1:7">
      <c r="A9" s="61"/>
      <c r="B9" s="38" t="s">
        <v>96</v>
      </c>
      <c r="C9" s="42">
        <v>41275</v>
      </c>
      <c r="D9" s="38" t="s">
        <v>92</v>
      </c>
      <c r="E9" s="40">
        <f>E7/100*150</f>
        <v>11355</v>
      </c>
      <c r="F9" s="43">
        <f>E7/100*(5/6)*150+F7/100*(1/6)*100</f>
        <v>11457.5</v>
      </c>
      <c r="G9" s="38"/>
    </row>
    <row r="10" spans="1:7" ht="23" customHeight="1">
      <c r="A10" s="61"/>
      <c r="B10" s="38" t="s">
        <v>95</v>
      </c>
      <c r="C10" s="42"/>
      <c r="D10" s="38"/>
      <c r="E10" s="40"/>
      <c r="F10" s="43"/>
      <c r="G10" s="38" t="s">
        <v>128</v>
      </c>
    </row>
    <row r="11" spans="1:7" ht="38" customHeight="1">
      <c r="A11" s="61"/>
      <c r="B11" s="38" t="s">
        <v>95</v>
      </c>
      <c r="C11" s="42">
        <v>41091</v>
      </c>
      <c r="D11" s="38" t="s">
        <v>126</v>
      </c>
      <c r="E11" s="40"/>
      <c r="F11" s="40"/>
      <c r="G11" s="38" t="s">
        <v>103</v>
      </c>
    </row>
    <row r="12" spans="1:7" ht="20" customHeight="1">
      <c r="A12" s="61"/>
      <c r="B12" s="38" t="s">
        <v>95</v>
      </c>
      <c r="C12" s="42">
        <v>41275</v>
      </c>
      <c r="D12" s="38" t="s">
        <v>92</v>
      </c>
      <c r="E12" s="40"/>
      <c r="F12" s="40"/>
      <c r="G12" s="38" t="s">
        <v>103</v>
      </c>
    </row>
    <row r="13" spans="1:7">
      <c r="A13" s="61" t="s">
        <v>97</v>
      </c>
      <c r="B13" s="38" t="s">
        <v>5</v>
      </c>
      <c r="C13" s="39"/>
      <c r="D13" s="38" t="s">
        <v>5</v>
      </c>
      <c r="E13" s="40"/>
      <c r="F13" s="40"/>
      <c r="G13" s="38"/>
    </row>
    <row r="14" spans="1:7" ht="48">
      <c r="A14" s="61"/>
      <c r="B14" s="38" t="s">
        <v>98</v>
      </c>
      <c r="C14" s="42">
        <v>41091</v>
      </c>
      <c r="D14" s="38" t="s">
        <v>126</v>
      </c>
      <c r="E14" s="40"/>
      <c r="F14" s="40"/>
      <c r="G14" s="38" t="s">
        <v>104</v>
      </c>
    </row>
    <row r="15" spans="1:7" ht="24">
      <c r="A15" s="61"/>
      <c r="B15" s="38" t="s">
        <v>98</v>
      </c>
      <c r="C15" s="42">
        <v>41275</v>
      </c>
      <c r="D15" s="38" t="s">
        <v>92</v>
      </c>
      <c r="E15" s="44"/>
      <c r="F15" s="44"/>
      <c r="G15" s="38" t="s">
        <v>103</v>
      </c>
    </row>
    <row r="16" spans="1:7" ht="72">
      <c r="A16" s="61"/>
      <c r="B16" s="38" t="s">
        <v>99</v>
      </c>
      <c r="C16" s="42">
        <v>41091</v>
      </c>
      <c r="D16" s="38" t="s">
        <v>126</v>
      </c>
      <c r="E16" s="40"/>
      <c r="F16" s="45" t="s">
        <v>100</v>
      </c>
      <c r="G16" s="38" t="s">
        <v>105</v>
      </c>
    </row>
    <row r="17" spans="1:7" ht="24">
      <c r="A17" s="61"/>
      <c r="B17" s="38" t="s">
        <v>99</v>
      </c>
      <c r="C17" s="42">
        <v>41275</v>
      </c>
      <c r="D17" s="38" t="s">
        <v>92</v>
      </c>
      <c r="E17" s="40"/>
      <c r="F17" s="45" t="s">
        <v>100</v>
      </c>
      <c r="G17" s="38" t="s">
        <v>103</v>
      </c>
    </row>
    <row r="18" spans="1:7" ht="36">
      <c r="A18" s="61" t="s">
        <v>106</v>
      </c>
      <c r="C18" s="42" t="s">
        <v>5</v>
      </c>
      <c r="F18" s="40"/>
      <c r="G18" s="38" t="s">
        <v>112</v>
      </c>
    </row>
    <row r="19" spans="1:7">
      <c r="A19" s="61"/>
      <c r="B19" s="38" t="s">
        <v>113</v>
      </c>
      <c r="C19" s="42">
        <v>41091</v>
      </c>
      <c r="D19" s="38" t="s">
        <v>114</v>
      </c>
      <c r="E19" s="40" t="s">
        <v>111</v>
      </c>
      <c r="F19" s="40" t="s">
        <v>111</v>
      </c>
      <c r="G19" s="38"/>
    </row>
    <row r="20" spans="1:7">
      <c r="A20" s="61"/>
      <c r="B20" s="38"/>
      <c r="C20" s="42">
        <v>41275</v>
      </c>
      <c r="D20" s="38" t="s">
        <v>5</v>
      </c>
      <c r="E20" s="40" t="s">
        <v>111</v>
      </c>
      <c r="F20" s="40" t="s">
        <v>111</v>
      </c>
      <c r="G20" s="38" t="s">
        <v>5</v>
      </c>
    </row>
    <row r="21" spans="1:7">
      <c r="A21" s="61"/>
      <c r="B21" s="38"/>
      <c r="C21" s="39"/>
      <c r="D21" s="38"/>
      <c r="E21" s="40"/>
      <c r="F21" s="40"/>
      <c r="G21" s="38" t="s">
        <v>5</v>
      </c>
    </row>
    <row r="22" spans="1:7" ht="24">
      <c r="A22" s="61" t="s">
        <v>129</v>
      </c>
      <c r="B22" s="38"/>
      <c r="C22" s="39"/>
      <c r="D22" s="38"/>
      <c r="E22" s="40"/>
      <c r="F22" s="40"/>
      <c r="G22" s="38"/>
    </row>
    <row r="23" spans="1:7" ht="24">
      <c r="A23" s="61" t="s">
        <v>130</v>
      </c>
      <c r="B23" s="38" t="s">
        <v>5</v>
      </c>
      <c r="C23" s="39"/>
      <c r="D23" s="38" t="s">
        <v>5</v>
      </c>
      <c r="E23" s="40"/>
      <c r="F23" s="40"/>
      <c r="G23" s="38" t="s">
        <v>5</v>
      </c>
    </row>
    <row r="24" spans="1:7" ht="48">
      <c r="A24" s="61" t="s">
        <v>131</v>
      </c>
      <c r="B24" s="38"/>
      <c r="C24" s="39"/>
      <c r="D24" s="38" t="s">
        <v>5</v>
      </c>
      <c r="E24" s="40"/>
      <c r="F24" s="40"/>
      <c r="G24" s="38"/>
    </row>
    <row r="25" spans="1:7">
      <c r="A25" s="61"/>
      <c r="B25" s="38"/>
      <c r="C25" s="39"/>
      <c r="D25" s="38"/>
      <c r="E25" s="40"/>
      <c r="F25" s="40"/>
      <c r="G25" s="38"/>
    </row>
    <row r="26" spans="1:7">
      <c r="B26" s="47" t="s">
        <v>5</v>
      </c>
      <c r="C26" s="48"/>
      <c r="D26" s="47"/>
      <c r="E26" s="49"/>
      <c r="F26" s="49"/>
      <c r="G26" s="47"/>
    </row>
    <row r="27" spans="1:7" ht="15">
      <c r="B27" s="50" t="s">
        <v>5</v>
      </c>
      <c r="C27" s="51"/>
    </row>
    <row r="28" spans="1:7" ht="15">
      <c r="B28" s="50" t="s">
        <v>5</v>
      </c>
      <c r="C28" s="51"/>
    </row>
    <row r="29" spans="1:7" ht="15">
      <c r="B29" s="50" t="s">
        <v>5</v>
      </c>
      <c r="C29" s="51"/>
    </row>
    <row r="30" spans="1:7" ht="15">
      <c r="B30" s="50" t="s">
        <v>5</v>
      </c>
      <c r="C30" s="51"/>
    </row>
    <row r="31" spans="1:7" ht="15">
      <c r="B31" s="50" t="s">
        <v>5</v>
      </c>
      <c r="C31" s="51"/>
    </row>
    <row r="32" spans="1:7" ht="15">
      <c r="B32" s="50" t="s">
        <v>5</v>
      </c>
      <c r="C32" s="51"/>
    </row>
    <row r="33" spans="2:3" ht="15">
      <c r="B33" s="50" t="s">
        <v>5</v>
      </c>
      <c r="C33" s="51"/>
    </row>
    <row r="34" spans="2:3" ht="15">
      <c r="B34" s="50" t="s">
        <v>5</v>
      </c>
      <c r="C34" s="51"/>
    </row>
  </sheetData>
  <pageMargins left="0.75" right="0.75" top="1" bottom="1" header="0.5" footer="0.5"/>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SummaryofOptions</vt:lpstr>
      <vt:lpstr>NOTES</vt:lpstr>
      <vt:lpstr>Charts</vt:lpstr>
      <vt:lpstr>Details</vt:lpstr>
      <vt:lpstr>OLD Notes on Options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Steve Lutter</cp:lastModifiedBy>
  <dcterms:created xsi:type="dcterms:W3CDTF">2011-05-02T15:09:36Z</dcterms:created>
  <dcterms:modified xsi:type="dcterms:W3CDTF">2011-05-16T16:18:09Z</dcterms:modified>
</cp:coreProperties>
</file>