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460" yWindow="220" windowWidth="25600" windowHeight="14300" activeTab="3"/>
  </bookViews>
  <sheets>
    <sheet name="SummaryofOptions" sheetId="5" r:id="rId1"/>
    <sheet name="NOTES" sheetId="6" r:id="rId2"/>
    <sheet name="Charts" sheetId="7" r:id="rId3"/>
    <sheet name="Details" sheetId="1" r:id="rId4"/>
    <sheet name="Kronos" sheetId="8"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10" i="1" l="1"/>
  <c r="S10" i="1"/>
  <c r="T10" i="1"/>
  <c r="W10" i="1"/>
  <c r="X10" i="1"/>
  <c r="AA10" i="1"/>
  <c r="AB10" i="1"/>
  <c r="AD10" i="1"/>
  <c r="Q10" i="1"/>
  <c r="R10" i="1"/>
  <c r="U10" i="1"/>
  <c r="V10" i="1"/>
  <c r="Y10" i="1"/>
  <c r="Z10" i="1"/>
  <c r="AC10" i="1"/>
  <c r="I10" i="1"/>
  <c r="L10" i="1"/>
  <c r="O10" i="1"/>
  <c r="P10" i="1"/>
  <c r="F28" i="1"/>
  <c r="X28" i="1"/>
  <c r="X29" i="1"/>
  <c r="X30" i="1"/>
  <c r="X31" i="1"/>
  <c r="K7" i="5"/>
  <c r="T28" i="1"/>
  <c r="T29" i="1"/>
  <c r="T30" i="1"/>
  <c r="T31" i="1"/>
  <c r="G7" i="5"/>
  <c r="O7" i="5"/>
  <c r="S7" i="5"/>
  <c r="W28" i="1"/>
  <c r="W29" i="1"/>
  <c r="W30" i="1"/>
  <c r="W31" i="1"/>
  <c r="J7" i="5"/>
  <c r="S28" i="1"/>
  <c r="S29" i="1"/>
  <c r="S30" i="1"/>
  <c r="S31" i="1"/>
  <c r="F7" i="5"/>
  <c r="N7" i="5"/>
  <c r="R7" i="5"/>
  <c r="E28" i="1"/>
  <c r="V28" i="1"/>
  <c r="V29" i="1"/>
  <c r="V30" i="1"/>
  <c r="V31" i="1"/>
  <c r="I7" i="5"/>
  <c r="R28" i="1"/>
  <c r="R29" i="1"/>
  <c r="R30" i="1"/>
  <c r="R31" i="1"/>
  <c r="E7" i="5"/>
  <c r="M7" i="5"/>
  <c r="Q7" i="5"/>
  <c r="U28" i="1"/>
  <c r="U29" i="1"/>
  <c r="U30" i="1"/>
  <c r="U31" i="1"/>
  <c r="H7" i="5"/>
  <c r="Q28" i="1"/>
  <c r="Q29" i="1"/>
  <c r="Q30" i="1"/>
  <c r="Q31" i="1"/>
  <c r="D7" i="5"/>
  <c r="L7" i="5"/>
  <c r="P7" i="5"/>
  <c r="X25" i="1"/>
  <c r="X26" i="1"/>
  <c r="K6" i="5"/>
  <c r="T25" i="1"/>
  <c r="T26" i="1"/>
  <c r="G6" i="5"/>
  <c r="O6" i="5"/>
  <c r="S6" i="5"/>
  <c r="W25" i="1"/>
  <c r="W26" i="1"/>
  <c r="J6" i="5"/>
  <c r="S25" i="1"/>
  <c r="S26" i="1"/>
  <c r="F6" i="5"/>
  <c r="N6" i="5"/>
  <c r="R6" i="5"/>
  <c r="V25" i="1"/>
  <c r="V26" i="1"/>
  <c r="I6" i="5"/>
  <c r="R25" i="1"/>
  <c r="R26" i="1"/>
  <c r="E6" i="5"/>
  <c r="M6" i="5"/>
  <c r="Q6" i="5"/>
  <c r="U25" i="1"/>
  <c r="U26" i="1"/>
  <c r="H6" i="5"/>
  <c r="Q25" i="1"/>
  <c r="Q26" i="1"/>
  <c r="D6" i="5"/>
  <c r="L6" i="5"/>
  <c r="P6" i="5"/>
  <c r="F15" i="1"/>
  <c r="X15" i="1"/>
  <c r="X11" i="1"/>
  <c r="X9" i="1"/>
  <c r="X12" i="1"/>
  <c r="X13" i="1"/>
  <c r="X14" i="1"/>
  <c r="X16" i="1"/>
  <c r="F17" i="1"/>
  <c r="X17" i="1"/>
  <c r="X18" i="1"/>
  <c r="X19" i="1"/>
  <c r="X20" i="1"/>
  <c r="X21" i="1"/>
  <c r="X22" i="1"/>
  <c r="K5" i="5"/>
  <c r="T11" i="1"/>
  <c r="T9" i="1"/>
  <c r="T12" i="1"/>
  <c r="T13" i="1"/>
  <c r="T14" i="1"/>
  <c r="T16" i="1"/>
  <c r="T17" i="1"/>
  <c r="T18" i="1"/>
  <c r="T19" i="1"/>
  <c r="T20" i="1"/>
  <c r="T21" i="1"/>
  <c r="T22" i="1"/>
  <c r="G5" i="5"/>
  <c r="O5" i="5"/>
  <c r="S5" i="5"/>
  <c r="W15" i="1"/>
  <c r="W11" i="1"/>
  <c r="W9" i="1"/>
  <c r="W12" i="1"/>
  <c r="W13" i="1"/>
  <c r="W14" i="1"/>
  <c r="W16" i="1"/>
  <c r="W17" i="1"/>
  <c r="W18" i="1"/>
  <c r="W19" i="1"/>
  <c r="W20" i="1"/>
  <c r="W21" i="1"/>
  <c r="W22" i="1"/>
  <c r="J5" i="5"/>
  <c r="S11" i="1"/>
  <c r="S9" i="1"/>
  <c r="S12" i="1"/>
  <c r="S13" i="1"/>
  <c r="S14" i="1"/>
  <c r="S16" i="1"/>
  <c r="S17" i="1"/>
  <c r="S18" i="1"/>
  <c r="S19" i="1"/>
  <c r="S20" i="1"/>
  <c r="S21" i="1"/>
  <c r="S22" i="1"/>
  <c r="F5" i="5"/>
  <c r="N5" i="5"/>
  <c r="R5" i="5"/>
  <c r="E15" i="1"/>
  <c r="V15" i="1"/>
  <c r="V11" i="1"/>
  <c r="V9" i="1"/>
  <c r="V12" i="1"/>
  <c r="V13" i="1"/>
  <c r="V14" i="1"/>
  <c r="V16" i="1"/>
  <c r="V17" i="1"/>
  <c r="V18" i="1"/>
  <c r="V19" i="1"/>
  <c r="V20" i="1"/>
  <c r="V21" i="1"/>
  <c r="V22" i="1"/>
  <c r="I5" i="5"/>
  <c r="R11" i="1"/>
  <c r="R9" i="1"/>
  <c r="R12" i="1"/>
  <c r="R13" i="1"/>
  <c r="R14" i="1"/>
  <c r="R16" i="1"/>
  <c r="R17" i="1"/>
  <c r="R18" i="1"/>
  <c r="R19" i="1"/>
  <c r="R20" i="1"/>
  <c r="R21" i="1"/>
  <c r="R22" i="1"/>
  <c r="E5" i="5"/>
  <c r="M5" i="5"/>
  <c r="Q5" i="5"/>
  <c r="U15" i="1"/>
  <c r="U11" i="1"/>
  <c r="U9" i="1"/>
  <c r="U12" i="1"/>
  <c r="U13" i="1"/>
  <c r="U14" i="1"/>
  <c r="U16" i="1"/>
  <c r="U17" i="1"/>
  <c r="U18" i="1"/>
  <c r="U19" i="1"/>
  <c r="U20" i="1"/>
  <c r="U21" i="1"/>
  <c r="U22" i="1"/>
  <c r="H5" i="5"/>
  <c r="Q11" i="1"/>
  <c r="Q9" i="1"/>
  <c r="Q12" i="1"/>
  <c r="Q13" i="1"/>
  <c r="Q14" i="1"/>
  <c r="Q16" i="1"/>
  <c r="Q17" i="1"/>
  <c r="Q18" i="1"/>
  <c r="Q19" i="1"/>
  <c r="Q20" i="1"/>
  <c r="Q21" i="1"/>
  <c r="Q22" i="1"/>
  <c r="D5" i="5"/>
  <c r="L5" i="5"/>
  <c r="P5" i="5"/>
  <c r="X4" i="1"/>
  <c r="X5" i="1"/>
  <c r="X6" i="1"/>
  <c r="X7" i="1"/>
  <c r="K4" i="5"/>
  <c r="T4" i="1"/>
  <c r="T5" i="1"/>
  <c r="T6" i="1"/>
  <c r="T7" i="1"/>
  <c r="G4" i="5"/>
  <c r="O4" i="5"/>
  <c r="S4" i="5"/>
  <c r="W4" i="1"/>
  <c r="W5" i="1"/>
  <c r="W6" i="1"/>
  <c r="W7" i="1"/>
  <c r="J4" i="5"/>
  <c r="S4" i="1"/>
  <c r="S5" i="1"/>
  <c r="S6" i="1"/>
  <c r="S7" i="1"/>
  <c r="F4" i="5"/>
  <c r="N4" i="5"/>
  <c r="R4" i="5"/>
  <c r="V4" i="1"/>
  <c r="V5" i="1"/>
  <c r="V6" i="1"/>
  <c r="V7" i="1"/>
  <c r="I4" i="5"/>
  <c r="R4" i="1"/>
  <c r="R5" i="1"/>
  <c r="R6" i="1"/>
  <c r="R7" i="1"/>
  <c r="E4" i="5"/>
  <c r="M4" i="5"/>
  <c r="Q4" i="5"/>
  <c r="U4" i="1"/>
  <c r="U5" i="1"/>
  <c r="U6" i="1"/>
  <c r="U7" i="1"/>
  <c r="H4" i="5"/>
  <c r="Q4" i="1"/>
  <c r="Q5" i="1"/>
  <c r="Q6" i="1"/>
  <c r="Q7" i="1"/>
  <c r="D4" i="5"/>
  <c r="L4" i="5"/>
  <c r="P4" i="5"/>
  <c r="S34" i="1"/>
  <c r="T34" i="1"/>
  <c r="S35" i="1"/>
  <c r="W34" i="1"/>
  <c r="X34" i="1"/>
  <c r="W35" i="1"/>
  <c r="AA15" i="1"/>
  <c r="AA11" i="1"/>
  <c r="AA9" i="1"/>
  <c r="AA12" i="1"/>
  <c r="AA13" i="1"/>
  <c r="AA14" i="1"/>
  <c r="AA16" i="1"/>
  <c r="AA17" i="1"/>
  <c r="AA18" i="1"/>
  <c r="AA19" i="1"/>
  <c r="AA20" i="1"/>
  <c r="AA21" i="1"/>
  <c r="AA22" i="1"/>
  <c r="AA25" i="1"/>
  <c r="AA26" i="1"/>
  <c r="AA7" i="1"/>
  <c r="AA28" i="1"/>
  <c r="AA29" i="1"/>
  <c r="AA30" i="1"/>
  <c r="AA31" i="1"/>
  <c r="AA34" i="1"/>
  <c r="AB15" i="1"/>
  <c r="AB11" i="1"/>
  <c r="AB9" i="1"/>
  <c r="AB12" i="1"/>
  <c r="AB13" i="1"/>
  <c r="AB14" i="1"/>
  <c r="AB16" i="1"/>
  <c r="AB17" i="1"/>
  <c r="AB18" i="1"/>
  <c r="AB19" i="1"/>
  <c r="AB20" i="1"/>
  <c r="AB21" i="1"/>
  <c r="AB22" i="1"/>
  <c r="AB25" i="1"/>
  <c r="AB26" i="1"/>
  <c r="AB7" i="1"/>
  <c r="AB28" i="1"/>
  <c r="AB29" i="1"/>
  <c r="AB30" i="1"/>
  <c r="AB31" i="1"/>
  <c r="AB34" i="1"/>
  <c r="AA35" i="1"/>
  <c r="AD35" i="1"/>
  <c r="R34" i="1"/>
  <c r="Q34" i="1"/>
  <c r="Q35" i="1"/>
  <c r="U34" i="1"/>
  <c r="V34" i="1"/>
  <c r="U35" i="1"/>
  <c r="Y15" i="1"/>
  <c r="Y11" i="1"/>
  <c r="Y9" i="1"/>
  <c r="Y12" i="1"/>
  <c r="Y13" i="1"/>
  <c r="Y14" i="1"/>
  <c r="Y16" i="1"/>
  <c r="Y17" i="1"/>
  <c r="Y18" i="1"/>
  <c r="Y19" i="1"/>
  <c r="Y20" i="1"/>
  <c r="Y21" i="1"/>
  <c r="Y22" i="1"/>
  <c r="Y25" i="1"/>
  <c r="Y26" i="1"/>
  <c r="Y4" i="1"/>
  <c r="Y5" i="1"/>
  <c r="Y6" i="1"/>
  <c r="Y7" i="1"/>
  <c r="Y28" i="1"/>
  <c r="Y29" i="1"/>
  <c r="Y30" i="1"/>
  <c r="Y31" i="1"/>
  <c r="Y34" i="1"/>
  <c r="Z15" i="1"/>
  <c r="Z11" i="1"/>
  <c r="Z9" i="1"/>
  <c r="Z12" i="1"/>
  <c r="Z13" i="1"/>
  <c r="Z14" i="1"/>
  <c r="Z16" i="1"/>
  <c r="Z17" i="1"/>
  <c r="Z18" i="1"/>
  <c r="Z19" i="1"/>
  <c r="Z20" i="1"/>
  <c r="Z21" i="1"/>
  <c r="Z22" i="1"/>
  <c r="Z25" i="1"/>
  <c r="Z26" i="1"/>
  <c r="Z4" i="1"/>
  <c r="Z5" i="1"/>
  <c r="Z6" i="1"/>
  <c r="Z7" i="1"/>
  <c r="Z28" i="1"/>
  <c r="Z29" i="1"/>
  <c r="Z30" i="1"/>
  <c r="Z31" i="1"/>
  <c r="Z34" i="1"/>
  <c r="Y35" i="1"/>
  <c r="AC35" i="1"/>
  <c r="AC25" i="1"/>
  <c r="AC26" i="1"/>
  <c r="AC30" i="1"/>
  <c r="AC29" i="1"/>
  <c r="AC28" i="1"/>
  <c r="AD30" i="1"/>
  <c r="AD29" i="1"/>
  <c r="AD28" i="1"/>
  <c r="AD21" i="1"/>
  <c r="AD20" i="1"/>
  <c r="AD19" i="1"/>
  <c r="AD18" i="1"/>
  <c r="AD17" i="1"/>
  <c r="AD16" i="1"/>
  <c r="AD15" i="1"/>
  <c r="AD14" i="1"/>
  <c r="AD13" i="1"/>
  <c r="AD12" i="1"/>
  <c r="AD11" i="1"/>
  <c r="AD9" i="1"/>
  <c r="AD6" i="1"/>
  <c r="AD5" i="1"/>
  <c r="AD4" i="1"/>
  <c r="S24" i="1"/>
  <c r="T24" i="1"/>
  <c r="W24" i="1"/>
  <c r="X24" i="1"/>
  <c r="AA24" i="1"/>
  <c r="AB24" i="1"/>
  <c r="AD24" i="1"/>
  <c r="AD25" i="1"/>
  <c r="Z24" i="1"/>
  <c r="Y24" i="1"/>
  <c r="Q24" i="1"/>
  <c r="R24" i="1"/>
  <c r="U24" i="1"/>
  <c r="V24" i="1"/>
  <c r="AC24" i="1"/>
  <c r="AC18" i="1"/>
  <c r="AC17" i="1"/>
  <c r="AC16" i="1"/>
  <c r="AC15" i="1"/>
  <c r="AC14" i="1"/>
  <c r="AC13" i="1"/>
  <c r="AC12" i="1"/>
  <c r="AC11" i="1"/>
  <c r="AC9" i="1"/>
  <c r="AC21" i="1"/>
  <c r="AC20" i="1"/>
  <c r="AC19" i="1"/>
  <c r="L6" i="1"/>
  <c r="O6" i="1"/>
  <c r="I6" i="1"/>
  <c r="P6" i="1"/>
  <c r="L5" i="1"/>
  <c r="O5" i="1"/>
  <c r="I5" i="1"/>
  <c r="P5" i="1"/>
  <c r="I4" i="1"/>
  <c r="L4" i="1"/>
  <c r="O4" i="1"/>
  <c r="P4" i="1"/>
  <c r="L19" i="1"/>
  <c r="O19" i="1"/>
  <c r="I19" i="1"/>
  <c r="P19" i="1"/>
  <c r="L18" i="1"/>
  <c r="O18" i="1"/>
  <c r="I18" i="1"/>
  <c r="P18" i="1"/>
  <c r="L17" i="1"/>
  <c r="O17" i="1"/>
  <c r="I17" i="1"/>
  <c r="P17" i="1"/>
  <c r="L16" i="1"/>
  <c r="O16" i="1"/>
  <c r="I16" i="1"/>
  <c r="P16" i="1"/>
  <c r="L15" i="1"/>
  <c r="O15" i="1"/>
  <c r="I15" i="1"/>
  <c r="P15" i="1"/>
  <c r="L14" i="1"/>
  <c r="O14" i="1"/>
  <c r="I14" i="1"/>
  <c r="P14" i="1"/>
  <c r="L13" i="1"/>
  <c r="O13" i="1"/>
  <c r="I13" i="1"/>
  <c r="P13" i="1"/>
  <c r="L12" i="1"/>
  <c r="O12" i="1"/>
  <c r="I12" i="1"/>
  <c r="P12" i="1"/>
  <c r="L11" i="1"/>
  <c r="O11" i="1"/>
  <c r="I11" i="1"/>
  <c r="P11" i="1"/>
  <c r="L9" i="1"/>
  <c r="O9" i="1"/>
  <c r="I9" i="1"/>
  <c r="P9" i="1"/>
  <c r="L20" i="1"/>
  <c r="O20" i="1"/>
  <c r="I20" i="1"/>
  <c r="P20" i="1"/>
  <c r="I21" i="1"/>
  <c r="L21" i="1"/>
  <c r="O21" i="1"/>
  <c r="P21" i="1"/>
  <c r="L25" i="1"/>
  <c r="O25" i="1"/>
  <c r="I25" i="1"/>
  <c r="P25" i="1"/>
  <c r="I24" i="1"/>
  <c r="L24" i="1"/>
  <c r="O24" i="1"/>
  <c r="P24" i="1"/>
  <c r="O30" i="1"/>
  <c r="O29" i="1"/>
  <c r="O28" i="1"/>
  <c r="I28" i="1"/>
  <c r="K8" i="5"/>
  <c r="F20" i="5"/>
  <c r="J8" i="5"/>
  <c r="E20" i="5"/>
  <c r="I8" i="5"/>
  <c r="D20" i="5"/>
  <c r="G8" i="5"/>
  <c r="F18" i="5"/>
  <c r="F8" i="5"/>
  <c r="E18" i="5"/>
  <c r="E8" i="5"/>
  <c r="D18" i="5"/>
  <c r="D8" i="5"/>
  <c r="C18" i="5"/>
  <c r="B22" i="5"/>
  <c r="H8" i="5"/>
  <c r="C20" i="5"/>
  <c r="B21" i="5"/>
  <c r="C8" i="8"/>
  <c r="B8" i="8"/>
  <c r="N8" i="5"/>
  <c r="O8" i="5"/>
  <c r="L11" i="5"/>
  <c r="L8" i="5"/>
  <c r="M8" i="5"/>
  <c r="L10" i="5"/>
  <c r="AD26" i="1"/>
  <c r="AD22" i="1"/>
  <c r="AD7" i="1"/>
  <c r="AD31" i="1"/>
  <c r="AD34" i="1"/>
  <c r="AC22" i="1"/>
  <c r="AC4" i="1"/>
  <c r="AC5" i="1"/>
  <c r="AC6" i="1"/>
  <c r="AC7" i="1"/>
  <c r="AC31" i="1"/>
  <c r="AC34" i="1"/>
  <c r="L30" i="1"/>
  <c r="I30" i="1"/>
  <c r="P30" i="1"/>
  <c r="L29" i="1"/>
  <c r="I29" i="1"/>
  <c r="P29" i="1"/>
  <c r="L28" i="1"/>
  <c r="P28" i="1"/>
  <c r="F186" i="7"/>
  <c r="E186" i="7"/>
  <c r="D186" i="7"/>
  <c r="C186" i="7"/>
  <c r="F185" i="7"/>
  <c r="E185" i="7"/>
  <c r="D185" i="7"/>
  <c r="C185" i="7"/>
  <c r="F184" i="7"/>
  <c r="E184" i="7"/>
  <c r="D184" i="7"/>
  <c r="C184" i="7"/>
  <c r="F183" i="7"/>
  <c r="E183" i="7"/>
  <c r="D183" i="7"/>
  <c r="C183" i="7"/>
  <c r="F182" i="7"/>
  <c r="E182" i="7"/>
  <c r="D182" i="7"/>
  <c r="C182" i="7"/>
  <c r="F181" i="7"/>
  <c r="E181" i="7"/>
  <c r="D181" i="7"/>
  <c r="C181" i="7"/>
  <c r="F180" i="7"/>
  <c r="E180" i="7"/>
  <c r="D180" i="7"/>
  <c r="C180" i="7"/>
  <c r="F179" i="7"/>
  <c r="E179" i="7"/>
  <c r="D179" i="7"/>
  <c r="C179" i="7"/>
  <c r="F178" i="7"/>
  <c r="E178" i="7"/>
  <c r="D178" i="7"/>
  <c r="C178" i="7"/>
  <c r="F177" i="7"/>
  <c r="E177" i="7"/>
  <c r="D177" i="7"/>
  <c r="C177" i="7"/>
  <c r="F176" i="7"/>
  <c r="E176" i="7"/>
  <c r="D176" i="7"/>
  <c r="C176" i="7"/>
  <c r="F175" i="7"/>
  <c r="E175" i="7"/>
  <c r="D175" i="7"/>
  <c r="C175" i="7"/>
  <c r="A7" i="5"/>
  <c r="F174" i="7"/>
  <c r="A6" i="5"/>
  <c r="E174" i="7"/>
  <c r="A5" i="5"/>
  <c r="D174" i="7"/>
  <c r="A4" i="5"/>
  <c r="C174" i="7"/>
  <c r="E167" i="7"/>
  <c r="E166" i="7"/>
  <c r="E165" i="7"/>
  <c r="E164" i="7"/>
  <c r="E163" i="7"/>
  <c r="E162" i="7"/>
  <c r="E161" i="7"/>
  <c r="E160" i="7"/>
  <c r="E148" i="7"/>
  <c r="E149" i="7"/>
  <c r="E150" i="7"/>
  <c r="E151" i="7"/>
  <c r="E152" i="7"/>
  <c r="E153" i="7"/>
  <c r="E154" i="7"/>
  <c r="E155" i="7"/>
  <c r="E156" i="7"/>
  <c r="D148" i="7"/>
  <c r="D149" i="7"/>
  <c r="D150" i="7"/>
  <c r="D151" i="7"/>
  <c r="D152" i="7"/>
  <c r="D153" i="7"/>
  <c r="D154" i="7"/>
  <c r="D155" i="7"/>
  <c r="D156" i="7"/>
  <c r="C148" i="7"/>
  <c r="C149" i="7"/>
  <c r="C150" i="7"/>
  <c r="C151" i="7"/>
  <c r="C152" i="7"/>
  <c r="C153" i="7"/>
  <c r="C154" i="7"/>
  <c r="C155" i="7"/>
  <c r="C156" i="7"/>
  <c r="B155" i="7"/>
  <c r="A154" i="7"/>
  <c r="B154" i="7"/>
  <c r="B153" i="7"/>
  <c r="A152" i="7"/>
  <c r="B152" i="7"/>
  <c r="B151" i="7"/>
  <c r="A150" i="7"/>
  <c r="B150" i="7"/>
  <c r="B149" i="7"/>
  <c r="A148" i="7"/>
  <c r="B148" i="7"/>
  <c r="F26" i="1"/>
  <c r="H2" i="5"/>
  <c r="D2" i="5"/>
  <c r="F7" i="1"/>
  <c r="F22" i="1"/>
  <c r="F31" i="1"/>
  <c r="F33" i="1"/>
  <c r="E7" i="1"/>
  <c r="E22" i="1"/>
  <c r="E26" i="1"/>
  <c r="E31" i="1"/>
  <c r="E33" i="1"/>
  <c r="AG27" i="1"/>
  <c r="AH27" i="1"/>
  <c r="AH31" i="1"/>
  <c r="AG31" i="1"/>
  <c r="AH26" i="1"/>
  <c r="AG26" i="1"/>
  <c r="F39" i="1"/>
  <c r="AH22" i="1"/>
  <c r="E39" i="1"/>
  <c r="AG22" i="1"/>
  <c r="AH7" i="1"/>
  <c r="AG7" i="1"/>
  <c r="AH3" i="1"/>
  <c r="AH8" i="1"/>
  <c r="AH23" i="1"/>
  <c r="AG3" i="1"/>
  <c r="AG8" i="1"/>
  <c r="AG23" i="1"/>
  <c r="C7" i="5"/>
  <c r="C6" i="5"/>
  <c r="B7" i="5"/>
  <c r="B6" i="5"/>
  <c r="C5" i="5"/>
  <c r="B5" i="5"/>
  <c r="C4" i="5"/>
  <c r="B4" i="5"/>
  <c r="AH33" i="1"/>
  <c r="AG33" i="1"/>
  <c r="C8" i="5"/>
  <c r="B8" i="5"/>
</calcChain>
</file>

<file path=xl/sharedStrings.xml><?xml version="1.0" encoding="utf-8"?>
<sst xmlns="http://schemas.openxmlformats.org/spreadsheetml/2006/main" count="285" uniqueCount="183">
  <si>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</si>
  <si>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</si>
  <si>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</si>
  <si>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</si>
  <si>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</si>
  <si>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</si>
  <si>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</si>
  <si>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</si>
  <si>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support Student Employment functionality within Workday</t>
  </si>
  <si>
    <t>Business areas will need to seek HR's Workday contact for employee related data and continue to use PeopleSoft for Student.</t>
  </si>
  <si>
    <t>KFS</t>
  </si>
  <si>
    <t>RESOURCE LOW EST. IN HOURS</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</si>
  <si>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</si>
  <si>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</si>
  <si>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</si>
  <si>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</si>
  <si>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</si>
  <si>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</si>
  <si>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</si>
  <si>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</si>
  <si>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</si>
  <si>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</si>
  <si>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</si>
  <si>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</si>
  <si>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</si>
  <si>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</si>
  <si>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</si>
  <si>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</si>
  <si>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</si>
  <si>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</si>
  <si>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</si>
  <si>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</si>
  <si>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</si>
  <si>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</si>
  <si>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</si>
  <si>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</si>
  <si>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</si>
  <si>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NOC and Help Desk are common contact areas for Cornell Community</t>
  </si>
  <si>
    <t>Research, prototype,  and document ideal method for securing service calls.</t>
  </si>
  <si>
    <t>WHY IS IT ON THE LIST</t>
  </si>
  <si>
    <t>Sending student employee data to Workday</t>
  </si>
  <si>
    <t>Provisioning (netid Admin, active directory, directory changes,  ref groups...)</t>
  </si>
  <si>
    <t>Campus Community data for all students and employees go to ELM.   Employee job data (workforce and position) is sent to ELM from PS.</t>
  </si>
  <si>
    <t>ITEM</t>
  </si>
  <si>
    <t>COMPLEXITY (H,M,L)</t>
  </si>
  <si>
    <t>Payroll does not have resources or skillset to support this need and Workday needs the data for prototyping.</t>
  </si>
  <si>
    <t>Kronos</t>
  </si>
  <si>
    <t xml:space="preserve">The tools for the NetID creation will fail and processes to provision netids will not work. </t>
  </si>
  <si>
    <t>See Workday Context Diagram</t>
  </si>
  <si>
    <t>authentication and authorization for applications</t>
  </si>
  <si>
    <t>ASSUMPTIONS</t>
  </si>
  <si>
    <t>Unknown specs and requirements.  No PS to WD transformation of values.  WD assumes all transformation of data into their system.</t>
  </si>
  <si>
    <t>Categories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</si>
  <si>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</si>
  <si>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</si>
  <si>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</si>
  <si>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</si>
  <si>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</si>
  <si>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</si>
  <si>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Direct, Core Workday transactional impact</t>
  </si>
  <si>
    <t>Totals</t>
  </si>
  <si>
    <t>Identity Management and IT Security</t>
  </si>
  <si>
    <t>CU Rates</t>
  </si>
  <si>
    <t>Changes made:</t>
  </si>
  <si>
    <t>Changed to Medium</t>
  </si>
  <si>
    <t>Changed to small</t>
  </si>
  <si>
    <t>Changed to 0. We don't know enough about it.</t>
  </si>
  <si>
    <t>Keep feeds the same or upgrade to a single service as a separate improvement effort.</t>
  </si>
  <si>
    <t>Changed the low estimate to 0 - we just don't do it.</t>
  </si>
  <si>
    <t>Risks or change notes</t>
  </si>
  <si>
    <t>Technical Project management</t>
  </si>
  <si>
    <t>Low</t>
  </si>
  <si>
    <t>High</t>
  </si>
  <si>
    <t>Consultant Rates</t>
  </si>
  <si>
    <t>Notes:</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</si>
  <si>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</si>
  <si>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</si>
  <si>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</si>
  <si>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</si>
  <si>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</si>
  <si>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</si>
  <si>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</si>
  <si>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</si>
  <si>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</si>
  <si>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</si>
  <si>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</si>
  <si>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</si>
  <si>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</si>
  <si>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Technical Project Management:</t>
  </si>
  <si>
    <t>It was moved up into the 'General technical and Project Management' category.</t>
  </si>
  <si>
    <t>This replaces campus wide single authentication infrastructure.</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</si>
  <si>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</si>
  <si>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</si>
  <si>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</si>
  <si>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Low Estimates for each option</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</si>
  <si>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</si>
  <si>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</si>
  <si>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</si>
  <si>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</si>
  <si>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</si>
  <si>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</si>
  <si>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</si>
  <si>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</si>
  <si>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</si>
  <si>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</si>
  <si>
    <t>General technical and project management</t>
  </si>
  <si>
    <t>RESOURCE % FROM      NOW-JULY 2012</t>
  </si>
  <si>
    <t>Staff</t>
  </si>
  <si>
    <t>Consulting</t>
  </si>
  <si>
    <t>Low Cost/Staff</t>
  </si>
  <si>
    <t>Low Cost/Consult</t>
  </si>
  <si>
    <t>High Cost/Staff</t>
  </si>
  <si>
    <t>High Cost/Consult</t>
  </si>
  <si>
    <t>Produces time for employees to collect wages on.  Integrations to/from Workday.</t>
  </si>
  <si>
    <t>CU and Consultant Rates</t>
  </si>
  <si>
    <t>TOTALS for Each Phase; Low/High, Staff/Consultant Rates</t>
  </si>
  <si>
    <t>ROUNDED TOTALS LOW/HIGH per Go-Live Option</t>
  </si>
  <si>
    <t>B</t>
  </si>
  <si>
    <t>SUBTOTALS</t>
  </si>
  <si>
    <t>Percentage break down for 06/2011 - 07/2012 and 07/2012 - 01/2013 can be found on the details tab.</t>
  </si>
  <si>
    <t xml:space="preserve">Data warehouse solution can be deferred.  KDW effort to date is 14000 hours, as of 4/26/2011. 12000 hours is still expected for a total of 26000. This estimate has been reduced to 20000 as the operational reporting needs are believed to be as high as it is for KFS. </t>
  </si>
  <si>
    <t>Data delivery, warehouses and BI (DEFFERED)</t>
  </si>
  <si>
    <t>High Estimates for each option</t>
  </si>
  <si>
    <t>TOTAL HIGH COSTS (STAFF/CONSULT)</t>
  </si>
  <si>
    <t>TOTAL LOW COSTS (STAFF/CONSULT)</t>
  </si>
  <si>
    <t>High Estimates July 2012 Go-Live</t>
  </si>
  <si>
    <t>Low Estimates July 2012 Go-Live</t>
  </si>
  <si>
    <t>Defered</t>
  </si>
  <si>
    <t>Low Estimates Jan 2013 Go-Live</t>
  </si>
  <si>
    <t>High Estimates Jan 2013 Go-Live</t>
  </si>
  <si>
    <t>Low Estimates Deferred post-July 2012</t>
  </si>
  <si>
    <t>High Estimates Deferred post-July 2012</t>
  </si>
  <si>
    <t xml:space="preserve">Phase 1                                               </t>
  </si>
  <si>
    <t>Phase 2</t>
  </si>
  <si>
    <t>Total %</t>
  </si>
  <si>
    <t>Phase 2 subtotal %</t>
  </si>
  <si>
    <t>Phase 1 subtotal %</t>
  </si>
  <si>
    <t xml:space="preserve">Data delivery, warehouses and BI </t>
  </si>
  <si>
    <t>Total Low</t>
  </si>
  <si>
    <t>Total High</t>
  </si>
  <si>
    <t>Total dollars for both phases</t>
  </si>
  <si>
    <t>&lt;-Rounded</t>
  </si>
  <si>
    <t>Total Low, both phases</t>
  </si>
  <si>
    <t>Total High, both phases</t>
  </si>
  <si>
    <t xml:space="preserve">     ----&gt;</t>
  </si>
  <si>
    <t>Needs analysis for data delivery</t>
  </si>
  <si>
    <t>This would include a discovery effort of business requirements, data analysis and technical solutions for a data delivery solution.</t>
  </si>
  <si>
    <t>data warehouse and reporting solution</t>
  </si>
  <si>
    <r>
      <t>a.</t>
    </r>
    <r>
      <rPr>
        <sz val="7"/>
        <rFont val="Times New Roman"/>
      </rPr>
      <t xml:space="preserve">     </t>
    </r>
    <r>
      <rPr>
        <sz val="10"/>
        <rFont val="Calibri"/>
      </rPr>
      <t>Kronos upgrade assistance,  200 to 400 hours</t>
    </r>
  </si>
  <si>
    <r>
      <t>b.</t>
    </r>
    <r>
      <rPr>
        <sz val="7"/>
        <rFont val="Times New Roman"/>
      </rPr>
      <t xml:space="preserve">     </t>
    </r>
    <r>
      <rPr>
        <sz val="10"/>
        <rFont val="Calibri"/>
      </rPr>
      <t>Data conversion within Kronos, 100 to 200 hours</t>
    </r>
  </si>
  <si>
    <r>
      <t>c.</t>
    </r>
    <r>
      <rPr>
        <sz val="7"/>
        <rFont val="Times New Roman"/>
      </rPr>
      <t xml:space="preserve">      </t>
    </r>
    <r>
      <rPr>
        <sz val="10"/>
        <rFont val="Calibri"/>
      </rPr>
      <t>Kronos configurations, 700 to 1,400 hours</t>
    </r>
  </si>
  <si>
    <r>
      <t>d.</t>
    </r>
    <r>
      <rPr>
        <sz val="7"/>
        <rFont val="Times New Roman"/>
      </rPr>
      <t xml:space="preserve">     </t>
    </r>
    <r>
      <rPr>
        <sz val="10"/>
        <rFont val="Calibri"/>
      </rPr>
      <t>Kronos – Workday integrations, 800 to 1,600 hours</t>
    </r>
  </si>
  <si>
    <r>
      <t>e.</t>
    </r>
    <r>
      <rPr>
        <sz val="7"/>
        <rFont val="Times New Roman"/>
      </rPr>
      <t xml:space="preserve">     </t>
    </r>
    <r>
      <rPr>
        <sz val="10"/>
        <rFont val="Calibri"/>
      </rPr>
      <t>Reporting for error detection and control 400 to 800 hours</t>
    </r>
  </si>
  <si>
    <r>
      <t>f.</t>
    </r>
    <r>
      <rPr>
        <sz val="7"/>
        <rFont val="Times New Roman"/>
      </rPr>
      <t xml:space="preserve">      </t>
    </r>
    <r>
      <rPr>
        <sz val="10"/>
        <rFont val="Calibri"/>
      </rPr>
      <t>Accrual rule configuration due to policy changes, 300 to 600 hours</t>
    </r>
  </si>
  <si>
    <t>Notes from Payroll</t>
  </si>
  <si>
    <t>TOTALS</t>
  </si>
  <si>
    <t>See Payroll's write up. These numbers are from them and are not based on our rates or formulas.</t>
  </si>
  <si>
    <t>Kronos Capital Project</t>
  </si>
  <si>
    <t>High Estimate Staff</t>
  </si>
  <si>
    <t>High Estimate Consulting</t>
  </si>
  <si>
    <t>Low Estimate-Staff</t>
  </si>
  <si>
    <t>Low Estimate - Consulting</t>
  </si>
  <si>
    <t>Due date</t>
  </si>
  <si>
    <r>
      <t>a.</t>
    </r>
    <r>
      <rPr>
        <sz val="7"/>
        <rFont val="Times New Roman"/>
      </rPr>
      <t xml:space="preserve">     </t>
    </r>
    <r>
      <rPr>
        <sz val="10"/>
        <rFont val="Calibri"/>
      </rPr>
      <t>Switch COLTS users to Kronos, licenses &amp; VMS - $540K</t>
    </r>
  </si>
  <si>
    <r>
      <t>b.</t>
    </r>
    <r>
      <rPr>
        <sz val="7"/>
        <rFont val="Times New Roman"/>
      </rPr>
      <t xml:space="preserve">     </t>
    </r>
    <r>
      <rPr>
        <sz val="10"/>
        <rFont val="Calibri"/>
      </rPr>
      <t>Kronos technical assistance - $500K to $1M</t>
    </r>
  </si>
  <si>
    <r>
      <t>c.</t>
    </r>
    <r>
      <rPr>
        <sz val="7"/>
        <rFont val="Times New Roman"/>
      </rPr>
      <t xml:space="preserve">      </t>
    </r>
    <r>
      <rPr>
        <sz val="10"/>
        <rFont val="Calibri"/>
      </rPr>
      <t>Project manager - $150K</t>
    </r>
  </si>
  <si>
    <t>lower limit (totals of low estimates)</t>
  </si>
  <si>
    <t>upper limit (totals of high estimates)</t>
  </si>
  <si>
    <t>RESOURCE % FROM      JULY 2012-JULY 2013</t>
  </si>
  <si>
    <t>July  2013</t>
  </si>
  <si>
    <t>July  2012</t>
  </si>
  <si>
    <t>HR Only</t>
  </si>
  <si>
    <t>Payroll  and Data delivery</t>
  </si>
  <si>
    <t>FY 12</t>
  </si>
  <si>
    <t>FY13</t>
  </si>
  <si>
    <t>RESOURCE % FROM      JULY 2013-TBD</t>
  </si>
  <si>
    <t>Phase 3 subtotal %</t>
  </si>
  <si>
    <t>Phase 3</t>
  </si>
  <si>
    <t xml:space="preserve">All phases </t>
  </si>
  <si>
    <t>PeopleSoft with Payroll</t>
  </si>
  <si>
    <t>PeopleSoft -other than Payroll</t>
  </si>
  <si>
    <t xml:space="preserve">Integration data mapping, design and development with Workday (emplids, campus community data, search/match),  remediation to current customizations and shared data tables supporting Student and Contributor Relations and outward facing interfaces including Library , KIM and EMN. </t>
  </si>
  <si>
    <t>extract and transform job and benefit data from Workday to fit PeopleSoft exactly.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</si>
</sst>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11" x14ac:knownFonts="1">
    <font>
      <sz val="10"/>
      <name val="Arial"/>
      <family val="2"/>
    </font>
    <font>
      <b/>
      <sz val="10"/>
      <name val="Arial"/>
      <family val="2"/>
    </font>
    <font>
      <u/>
      <sz val="10"/>
      <color theme="10"/>
      <name val="Arial"/>
      <family val="2"/>
    </font>
    <font>
      <u/>
      <sz val="10"/>
      <color theme="11"/>
      <name val="Arial"/>
      <family val="2"/>
    </font>
    <font>
      <b/>
      <sz val="14"/>
      <name val="Arial"/>
    </font>
    <font>
      <sz val="14"/>
      <name val="Arial"/>
    </font>
    <font>
      <i/>
      <sz val="14"/>
      <name val="Arial"/>
    </font>
    <font>
      <sz val="12"/>
      <color rgb="FF000000"/>
      <name val="Calibri"/>
      <family val="2"/>
      <scheme val="minor"/>
    </font>
    <font>
      <sz val="8"/>
      <name val="Arial"/>
      <family val="2"/>
    </font>
    <font>
      <sz val="10"/>
      <name val="Calibri"/>
    </font>
    <font>
      <sz val="7"/>
      <name val="Times New Roman"/>
    </font>
  </fonts>
  <fills count="1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79998168889431442"/>
        <bgColor rgb="FF000000"/>
      </patternFill>
    </fill>
    <fill>
      <patternFill patternType="solid">
        <fgColor theme="0"/>
        <bgColor rgb="FF000000"/>
      </patternFill>
    </fill>
    <fill>
      <patternFill patternType="solid">
        <fgColor rgb="FFFFFF00"/>
        <bgColor indexed="64"/>
      </patternFill>
    </fill>
    <fill>
      <patternFill patternType="solid">
        <fgColor rgb="FFFFFF00"/>
        <bgColor rgb="FF000000"/>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bottom style="medium">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s>
  <cellStyleXfs count="1129">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247">
    <xf numFmtId="0" fontId="0" fillId="0" borderId="0" xfId="0">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3" borderId="1" xfId="0" applyFont="1" applyFill="1" applyBorder="1" applyAlignment="1">
      <alignment horizontal="center" vertical="top"/>
    </xf>
    <xf numFmtId="0" fontId="1" fillId="3" borderId="1" xfId="0" applyNumberFormat="1" applyFont="1" applyFill="1" applyBorder="1" applyAlignment="1">
      <alignment horizontal="center" vertical="top" wrapText="1"/>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0" xfId="0" applyAlignment="1">
      <alignment vertical="center" wrapText="1"/>
    </xf>
    <xf numFmtId="0" fontId="5" fillId="0" borderId="0" xfId="0" applyFont="1" applyAlignment="1">
      <alignment vertical="center" wrapText="1"/>
    </xf>
    <xf numFmtId="0" fontId="5" fillId="0" borderId="0" xfId="0" applyFont="1">
      <alignment vertical="center"/>
    </xf>
    <xf numFmtId="0" fontId="5" fillId="0" borderId="1" xfId="0" applyFont="1" applyBorder="1">
      <alignment vertical="center"/>
    </xf>
    <xf numFmtId="0" fontId="5" fillId="0" borderId="0" xfId="0" applyFont="1" applyAlignment="1">
      <alignment horizontal="right" vertical="center"/>
    </xf>
    <xf numFmtId="0" fontId="5" fillId="0" borderId="0" xfId="0" applyFont="1" applyAlignment="1">
      <alignment vertical="center"/>
    </xf>
    <xf numFmtId="165" fontId="5" fillId="0" borderId="0" xfId="0" applyNumberFormat="1" applyFont="1">
      <alignment vertical="center"/>
    </xf>
    <xf numFmtId="0" fontId="4" fillId="0" borderId="0" xfId="0" applyFont="1" applyAlignment="1">
      <alignment horizontal="right" vertical="center"/>
    </xf>
    <xf numFmtId="0" fontId="5" fillId="0" borderId="0" xfId="0" applyFont="1" applyAlignment="1">
      <alignment horizontal="right" vertical="top"/>
    </xf>
    <xf numFmtId="0" fontId="0" fillId="0" borderId="0" xfId="0" applyAlignment="1">
      <alignment vertical="top"/>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4" fillId="9" borderId="0" xfId="0" applyFont="1" applyFill="1" applyAlignment="1">
      <alignment horizontal="center" vertical="top"/>
    </xf>
    <xf numFmtId="0" fontId="4" fillId="7"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xf numFmtId="0" fontId="1" fillId="3" borderId="10" xfId="0" applyNumberFormat="1" applyFont="1" applyFill="1" applyBorder="1" applyAlignment="1">
      <alignment horizontal="center" vertical="top" wrapText="1"/>
    </xf>
    <xf numFmtId="0" fontId="0" fillId="0" borderId="1" xfId="0" applyBorder="1" applyAlignment="1">
      <alignment vertical="center"/>
    </xf>
    <xf numFmtId="0" fontId="1" fillId="10" borderId="16" xfId="0" applyNumberFormat="1" applyFont="1" applyFill="1" applyBorder="1" applyAlignment="1">
      <alignment horizontal="center" vertical="center" wrapText="1"/>
    </xf>
    <xf numFmtId="0" fontId="1" fillId="10" borderId="17" xfId="0" applyNumberFormat="1" applyFont="1" applyFill="1" applyBorder="1" applyAlignment="1">
      <alignment horizontal="center" vertical="center" wrapText="1"/>
    </xf>
    <xf numFmtId="0" fontId="1" fillId="11" borderId="16" xfId="0" applyNumberFormat="1" applyFont="1" applyFill="1" applyBorder="1" applyAlignment="1">
      <alignment horizontal="center" vertical="center" wrapText="1"/>
    </xf>
    <xf numFmtId="165" fontId="1" fillId="6" borderId="16" xfId="0" applyNumberFormat="1" applyFont="1" applyFill="1" applyBorder="1" applyAlignment="1">
      <alignment horizontal="center" vertical="top" wrapText="1"/>
    </xf>
    <xf numFmtId="165" fontId="1" fillId="6" borderId="1" xfId="0" applyNumberFormat="1" applyFont="1" applyFill="1" applyBorder="1" applyAlignment="1">
      <alignment horizontal="center" vertical="top" wrapText="1"/>
    </xf>
    <xf numFmtId="165" fontId="1" fillId="12" borderId="1" xfId="0" applyNumberFormat="1" applyFont="1" applyFill="1" applyBorder="1" applyAlignment="1">
      <alignment horizontal="center" vertical="top" wrapText="1"/>
    </xf>
    <xf numFmtId="165" fontId="1" fillId="12" borderId="17" xfId="0" applyNumberFormat="1" applyFont="1" applyFill="1" applyBorder="1" applyAlignment="1">
      <alignment horizontal="center" vertical="top" wrapText="1"/>
    </xf>
    <xf numFmtId="0" fontId="1" fillId="6" borderId="1" xfId="0" applyFont="1" applyFill="1" applyBorder="1" applyAlignment="1">
      <alignment vertical="center"/>
    </xf>
    <xf numFmtId="0" fontId="0" fillId="6" borderId="10" xfId="0" applyNumberFormat="1" applyFont="1" applyFill="1" applyBorder="1" applyAlignment="1">
      <alignment horizontal="center" vertical="top" wrapText="1"/>
    </xf>
    <xf numFmtId="0" fontId="0" fillId="6" borderId="16" xfId="0" applyNumberFormat="1" applyFont="1" applyFill="1" applyBorder="1" applyAlignment="1">
      <alignment horizontal="center" vertical="top" wrapText="1"/>
    </xf>
    <xf numFmtId="0" fontId="0" fillId="6" borderId="17" xfId="0" applyNumberFormat="1" applyFont="1" applyFill="1" applyBorder="1" applyAlignment="1">
      <alignment horizontal="center" vertical="top" wrapText="1"/>
    </xf>
    <xf numFmtId="165" fontId="0" fillId="6" borderId="16" xfId="0" applyNumberFormat="1" applyFont="1" applyFill="1" applyBorder="1" applyAlignment="1">
      <alignment horizontal="center" vertical="top" wrapText="1"/>
    </xf>
    <xf numFmtId="0" fontId="0" fillId="0" borderId="10" xfId="0" applyNumberFormat="1" applyFont="1" applyFill="1" applyBorder="1" applyAlignment="1">
      <alignment horizontal="center" vertical="top" wrapText="1"/>
    </xf>
    <xf numFmtId="9" fontId="0" fillId="0" borderId="16" xfId="0" applyNumberFormat="1" applyFont="1" applyFill="1" applyBorder="1" applyAlignment="1">
      <alignment horizontal="center" vertical="top" wrapText="1"/>
    </xf>
    <xf numFmtId="9" fontId="0" fillId="0" borderId="17" xfId="0" applyNumberFormat="1" applyFont="1" applyFill="1" applyBorder="1" applyAlignment="1">
      <alignment horizontal="center" vertical="top" wrapText="1"/>
    </xf>
    <xf numFmtId="165" fontId="0" fillId="0" borderId="16" xfId="0" applyNumberFormat="1" applyFont="1" applyFill="1" applyBorder="1" applyAlignment="1">
      <alignment horizontal="center" vertical="top" wrapText="1"/>
    </xf>
    <xf numFmtId="165" fontId="0" fillId="0" borderId="1" xfId="0" applyNumberFormat="1" applyFont="1" applyFill="1" applyBorder="1" applyAlignment="1">
      <alignment horizontal="center" vertical="top" wrapText="1"/>
    </xf>
    <xf numFmtId="165" fontId="0" fillId="0" borderId="17" xfId="0" applyNumberFormat="1" applyFont="1" applyFill="1" applyBorder="1" applyAlignment="1">
      <alignment horizontal="center" vertical="top" wrapText="1"/>
    </xf>
    <xf numFmtId="9" fontId="0" fillId="0" borderId="1" xfId="0" applyNumberFormat="1" applyFont="1" applyFill="1" applyBorder="1" applyAlignment="1">
      <alignment horizontal="center" vertical="top" wrapText="1"/>
    </xf>
    <xf numFmtId="0" fontId="1" fillId="5" borderId="1" xfId="0" applyFont="1" applyFill="1" applyBorder="1" applyAlignment="1">
      <alignment vertical="center"/>
    </xf>
    <xf numFmtId="0" fontId="0" fillId="5" borderId="10" xfId="0" applyNumberFormat="1" applyFont="1" applyFill="1" applyBorder="1" applyAlignment="1">
      <alignment horizontal="center" vertical="top" wrapText="1"/>
    </xf>
    <xf numFmtId="0" fontId="0" fillId="5" borderId="16" xfId="0" applyNumberFormat="1" applyFont="1" applyFill="1" applyBorder="1" applyAlignment="1">
      <alignment horizontal="center" vertical="top" wrapText="1"/>
    </xf>
    <xf numFmtId="0" fontId="0" fillId="5" borderId="17" xfId="0" applyNumberFormat="1" applyFont="1" applyFill="1" applyBorder="1" applyAlignment="1">
      <alignment horizontal="center" vertical="top" wrapText="1"/>
    </xf>
    <xf numFmtId="165" fontId="0" fillId="5" borderId="1" xfId="0" applyNumberFormat="1" applyFont="1" applyFill="1" applyBorder="1" applyAlignment="1">
      <alignment horizontal="center" vertical="top" wrapText="1"/>
    </xf>
    <xf numFmtId="0" fontId="0" fillId="0" borderId="1" xfId="0" applyBorder="1" applyAlignment="1">
      <alignment vertical="top" wrapText="1"/>
    </xf>
    <xf numFmtId="9" fontId="7" fillId="0" borderId="16" xfId="0" applyNumberFormat="1" applyFont="1" applyBorder="1" applyAlignment="1">
      <alignment horizontal="center" vertical="top" wrapText="1"/>
    </xf>
    <xf numFmtId="0" fontId="1" fillId="4" borderId="1" xfId="0" applyFont="1" applyFill="1" applyBorder="1" applyAlignment="1">
      <alignment vertical="center"/>
    </xf>
    <xf numFmtId="0" fontId="0" fillId="2" borderId="10" xfId="0" applyNumberFormat="1" applyFont="1" applyFill="1" applyBorder="1" applyAlignment="1">
      <alignment horizontal="center" vertical="top" wrapText="1"/>
    </xf>
    <xf numFmtId="0" fontId="1" fillId="7" borderId="1" xfId="0" applyFont="1" applyFill="1" applyBorder="1" applyAlignment="1">
      <alignment vertical="center"/>
    </xf>
    <xf numFmtId="9" fontId="7" fillId="0" borderId="9" xfId="0" applyNumberFormat="1" applyFont="1" applyBorder="1" applyAlignment="1">
      <alignment horizontal="center" vertical="top" wrapText="1"/>
    </xf>
    <xf numFmtId="9" fontId="7" fillId="0" borderId="18" xfId="0" applyNumberFormat="1" applyFont="1" applyBorder="1" applyAlignment="1">
      <alignment horizontal="center" vertical="top" wrapText="1"/>
    </xf>
    <xf numFmtId="0" fontId="0" fillId="8" borderId="1" xfId="0" applyFill="1" applyBorder="1" applyAlignment="1">
      <alignment vertical="center"/>
    </xf>
    <xf numFmtId="0" fontId="0" fillId="8" borderId="5" xfId="0" applyNumberFormat="1" applyFont="1" applyFill="1" applyBorder="1" applyAlignment="1">
      <alignment vertical="top" wrapText="1"/>
    </xf>
    <xf numFmtId="0" fontId="0" fillId="8" borderId="19" xfId="0" applyNumberFormat="1" applyFont="1" applyFill="1" applyBorder="1" applyAlignment="1">
      <alignment vertical="top" wrapText="1"/>
    </xf>
    <xf numFmtId="165" fontId="0" fillId="8" borderId="16" xfId="0" applyNumberFormat="1" applyFont="1" applyFill="1" applyBorder="1" applyAlignment="1">
      <alignment vertical="top" wrapText="1"/>
    </xf>
    <xf numFmtId="165" fontId="0" fillId="8" borderId="1" xfId="0" applyNumberFormat="1" applyFont="1" applyFill="1" applyBorder="1" applyAlignment="1">
      <alignment vertical="top" wrapText="1"/>
    </xf>
    <xf numFmtId="165" fontId="0" fillId="8" borderId="17" xfId="0" applyNumberFormat="1" applyFont="1" applyFill="1" applyBorder="1" applyAlignment="1">
      <alignment vertical="top" wrapText="1"/>
    </xf>
    <xf numFmtId="0" fontId="0" fillId="2" borderId="1" xfId="0" applyFill="1" applyBorder="1" applyAlignment="1">
      <alignment vertical="center"/>
    </xf>
    <xf numFmtId="165" fontId="0" fillId="2" borderId="16" xfId="0" applyNumberFormat="1" applyFont="1" applyFill="1" applyBorder="1" applyAlignment="1">
      <alignment horizontal="center" vertical="top" wrapText="1"/>
    </xf>
    <xf numFmtId="165" fontId="0" fillId="2" borderId="1" xfId="0" applyNumberFormat="1" applyFont="1" applyFill="1" applyBorder="1" applyAlignment="1">
      <alignment horizontal="center" vertical="top" wrapText="1"/>
    </xf>
    <xf numFmtId="165" fontId="0" fillId="2" borderId="17" xfId="0" applyNumberFormat="1" applyFont="1" applyFill="1" applyBorder="1" applyAlignment="1">
      <alignment horizontal="center" vertical="top" wrapText="1"/>
    </xf>
    <xf numFmtId="164" fontId="0" fillId="2" borderId="10" xfId="0" applyNumberFormat="1" applyFont="1" applyFill="1" applyBorder="1" applyAlignment="1">
      <alignment horizontal="center" vertical="top" wrapText="1"/>
    </xf>
    <xf numFmtId="165" fontId="0" fillId="2" borderId="5" xfId="0" applyNumberFormat="1" applyFont="1" applyFill="1" applyBorder="1" applyAlignment="1">
      <alignment horizontal="center" vertical="top" wrapText="1"/>
    </xf>
    <xf numFmtId="165" fontId="0" fillId="0" borderId="1" xfId="0" applyNumberFormat="1" applyBorder="1" applyAlignment="1">
      <alignment vertical="center"/>
    </xf>
    <xf numFmtId="0" fontId="0" fillId="2" borderId="0" xfId="0" applyFill="1" applyAlignment="1">
      <alignment vertical="center" wrapText="1"/>
    </xf>
    <xf numFmtId="0" fontId="5" fillId="2" borderId="1" xfId="0" applyFont="1" applyFill="1" applyBorder="1">
      <alignment vertical="center"/>
    </xf>
    <xf numFmtId="0" fontId="5" fillId="2" borderId="5" xfId="0" applyFont="1" applyFill="1" applyBorder="1">
      <alignment vertical="center"/>
    </xf>
    <xf numFmtId="0" fontId="0" fillId="2" borderId="0" xfId="0" applyFill="1">
      <alignment vertical="center"/>
    </xf>
    <xf numFmtId="0" fontId="5"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 fillId="2" borderId="19" xfId="0" applyFont="1" applyFill="1" applyBorder="1">
      <alignment vertical="center"/>
    </xf>
    <xf numFmtId="0" fontId="1" fillId="7" borderId="1" xfId="0" applyNumberFormat="1" applyFont="1" applyFill="1" applyBorder="1" applyAlignment="1">
      <alignment vertical="top" wrapText="1"/>
    </xf>
    <xf numFmtId="0" fontId="1" fillId="7" borderId="1" xfId="0" applyNumberFormat="1" applyFont="1" applyFill="1" applyBorder="1" applyAlignment="1">
      <alignment horizontal="center" vertical="top" wrapText="1"/>
    </xf>
    <xf numFmtId="0" fontId="1" fillId="7" borderId="10" xfId="0" applyNumberFormat="1" applyFont="1" applyFill="1" applyBorder="1" applyAlignment="1">
      <alignment horizontal="center" vertical="top" wrapText="1"/>
    </xf>
    <xf numFmtId="0" fontId="1" fillId="7" borderId="16" xfId="0" applyNumberFormat="1" applyFont="1" applyFill="1" applyBorder="1" applyAlignment="1">
      <alignment horizontal="center" vertical="top" wrapText="1"/>
    </xf>
    <xf numFmtId="0" fontId="1" fillId="7" borderId="17" xfId="0" applyNumberFormat="1" applyFont="1" applyFill="1" applyBorder="1" applyAlignment="1">
      <alignment horizontal="center" vertical="top" wrapText="1"/>
    </xf>
    <xf numFmtId="165" fontId="1" fillId="7" borderId="16" xfId="0" applyNumberFormat="1" applyFont="1" applyFill="1" applyBorder="1" applyAlignment="1">
      <alignment horizontal="center" vertical="top" wrapText="1"/>
    </xf>
    <xf numFmtId="0" fontId="1" fillId="0" borderId="1" xfId="0" applyFont="1" applyBorder="1" applyAlignment="1">
      <alignment vertical="center"/>
    </xf>
    <xf numFmtId="0" fontId="1" fillId="4" borderId="1" xfId="0" applyNumberFormat="1" applyFont="1" applyFill="1" applyBorder="1" applyAlignment="1">
      <alignment vertical="top" wrapText="1"/>
    </xf>
    <xf numFmtId="0" fontId="1" fillId="4" borderId="1" xfId="0" applyNumberFormat="1" applyFont="1" applyFill="1" applyBorder="1" applyAlignment="1">
      <alignment horizontal="center" vertical="top" wrapText="1"/>
    </xf>
    <xf numFmtId="0" fontId="1" fillId="4" borderId="10" xfId="0" applyNumberFormat="1" applyFont="1" applyFill="1" applyBorder="1" applyAlignment="1">
      <alignment horizontal="center" vertical="top" wrapText="1"/>
    </xf>
    <xf numFmtId="0" fontId="1" fillId="4" borderId="16" xfId="0" applyNumberFormat="1" applyFont="1" applyFill="1" applyBorder="1" applyAlignment="1">
      <alignment horizontal="center" vertical="top" wrapText="1"/>
    </xf>
    <xf numFmtId="0" fontId="1" fillId="4" borderId="17" xfId="0" applyNumberFormat="1" applyFont="1" applyFill="1" applyBorder="1" applyAlignment="1">
      <alignment horizontal="center" vertical="top" wrapText="1"/>
    </xf>
    <xf numFmtId="165" fontId="1" fillId="4" borderId="16" xfId="0" applyNumberFormat="1" applyFont="1" applyFill="1" applyBorder="1" applyAlignment="1">
      <alignment horizontal="center" vertical="top" wrapText="1"/>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wrapText="1"/>
    </xf>
    <xf numFmtId="0" fontId="1" fillId="6" borderId="16" xfId="0" applyNumberFormat="1" applyFont="1" applyFill="1" applyBorder="1" applyAlignment="1">
      <alignment horizontal="center" vertical="top" wrapText="1"/>
    </xf>
    <xf numFmtId="0" fontId="1" fillId="6" borderId="17" xfId="0" applyNumberFormat="1" applyFont="1" applyFill="1" applyBorder="1" applyAlignment="1">
      <alignment horizontal="center" vertical="top" wrapText="1"/>
    </xf>
    <xf numFmtId="0" fontId="1" fillId="5" borderId="1" xfId="0" applyNumberFormat="1" applyFont="1" applyFill="1" applyBorder="1" applyAlignment="1">
      <alignment vertical="top" wrapText="1"/>
    </xf>
    <xf numFmtId="0" fontId="1" fillId="5" borderId="1" xfId="0" applyNumberFormat="1" applyFont="1" applyFill="1" applyBorder="1" applyAlignment="1">
      <alignment horizontal="center" vertical="top" wrapText="1"/>
    </xf>
    <xf numFmtId="0" fontId="1" fillId="5" borderId="16" xfId="0" applyNumberFormat="1" applyFont="1" applyFill="1" applyBorder="1" applyAlignment="1">
      <alignment horizontal="center" vertical="top" wrapText="1"/>
    </xf>
    <xf numFmtId="0" fontId="1" fillId="5" borderId="17" xfId="0" applyNumberFormat="1" applyFont="1" applyFill="1" applyBorder="1" applyAlignment="1">
      <alignment horizontal="center" vertical="top" wrapText="1"/>
    </xf>
    <xf numFmtId="165" fontId="1" fillId="5" borderId="1" xfId="0" applyNumberFormat="1" applyFont="1" applyFill="1" applyBorder="1" applyAlignment="1">
      <alignment horizontal="center" vertical="top" wrapText="1"/>
    </xf>
    <xf numFmtId="0" fontId="1" fillId="0" borderId="1" xfId="0" applyFont="1" applyBorder="1" applyAlignment="1">
      <alignment vertical="top" wrapText="1"/>
    </xf>
    <xf numFmtId="0" fontId="0" fillId="2" borderId="10" xfId="0" applyNumberFormat="1" applyFont="1" applyFill="1" applyBorder="1" applyAlignment="1">
      <alignment vertical="top" wrapText="1"/>
    </xf>
    <xf numFmtId="0" fontId="0" fillId="8" borderId="25" xfId="0" applyNumberFormat="1" applyFont="1" applyFill="1" applyBorder="1" applyAlignment="1">
      <alignment vertical="top" wrapText="1"/>
    </xf>
    <xf numFmtId="0" fontId="0" fillId="2" borderId="5" xfId="0" applyNumberFormat="1" applyFont="1" applyFill="1" applyBorder="1" applyAlignment="1">
      <alignment vertical="top" wrapText="1"/>
    </xf>
    <xf numFmtId="0" fontId="0" fillId="2" borderId="25" xfId="0" applyNumberFormat="1" applyFont="1" applyFill="1" applyBorder="1" applyAlignment="1">
      <alignment horizontal="right" wrapText="1"/>
    </xf>
    <xf numFmtId="0" fontId="0" fillId="2" borderId="26" xfId="0" applyNumberFormat="1" applyFont="1" applyFill="1" applyBorder="1" applyAlignment="1">
      <alignment vertical="top" wrapText="1"/>
    </xf>
    <xf numFmtId="0" fontId="0" fillId="2" borderId="10" xfId="0" applyFill="1" applyBorder="1" applyAlignment="1">
      <alignment vertical="center"/>
    </xf>
    <xf numFmtId="4" fontId="0" fillId="2" borderId="2" xfId="0" applyNumberFormat="1" applyFont="1" applyFill="1" applyBorder="1" applyAlignment="1">
      <alignment horizontal="center" vertical="top" wrapText="1"/>
    </xf>
    <xf numFmtId="0" fontId="0" fillId="0" borderId="25" xfId="0" applyNumberFormat="1" applyFont="1" applyFill="1" applyBorder="1" applyAlignment="1">
      <alignment vertical="top" wrapText="1"/>
    </xf>
    <xf numFmtId="0" fontId="0" fillId="0" borderId="25" xfId="0" applyBorder="1" applyAlignment="1">
      <alignment vertical="center"/>
    </xf>
    <xf numFmtId="0" fontId="0" fillId="0" borderId="25" xfId="0" applyNumberFormat="1" applyFont="1" applyFill="1" applyBorder="1" applyAlignment="1">
      <alignment horizontal="center" vertical="top" wrapText="1"/>
    </xf>
    <xf numFmtId="0" fontId="0" fillId="0" borderId="5" xfId="0" applyNumberFormat="1" applyFont="1" applyFill="1" applyBorder="1" applyAlignment="1">
      <alignment vertical="top" wrapText="1"/>
    </xf>
    <xf numFmtId="0" fontId="0" fillId="0" borderId="5" xfId="0" applyNumberFormat="1" applyFont="1" applyFill="1" applyBorder="1" applyAlignment="1">
      <alignment horizontal="center" vertical="top" wrapText="1"/>
    </xf>
    <xf numFmtId="0" fontId="0" fillId="2" borderId="23" xfId="0" applyNumberFormat="1" applyFont="1" applyFill="1" applyBorder="1" applyAlignment="1">
      <alignment vertical="top" wrapText="1"/>
    </xf>
    <xf numFmtId="0" fontId="0" fillId="2" borderId="23" xfId="0" applyNumberFormat="1" applyFont="1" applyFill="1" applyBorder="1" applyAlignment="1">
      <alignment horizontal="center" vertical="top" wrapText="1"/>
    </xf>
    <xf numFmtId="4" fontId="0" fillId="2" borderId="23" xfId="0" applyNumberFormat="1" applyFont="1" applyFill="1" applyBorder="1" applyAlignment="1">
      <alignment horizontal="center" vertical="top" wrapText="1"/>
    </xf>
    <xf numFmtId="0" fontId="0" fillId="2" borderId="3" xfId="0" applyNumberFormat="1" applyFont="1" applyFill="1" applyBorder="1" applyAlignment="1">
      <alignment vertical="top" wrapText="1"/>
    </xf>
    <xf numFmtId="0" fontId="0" fillId="2" borderId="25" xfId="0" applyNumberFormat="1" applyFont="1" applyFill="1" applyBorder="1" applyAlignment="1">
      <alignment horizontal="center" vertical="top" wrapText="1"/>
    </xf>
    <xf numFmtId="42" fontId="0" fillId="2" borderId="25" xfId="0" applyNumberFormat="1" applyFont="1" applyFill="1" applyBorder="1" applyAlignment="1">
      <alignment horizontal="center" vertical="top" wrapText="1"/>
    </xf>
    <xf numFmtId="42" fontId="0" fillId="2" borderId="3" xfId="0" applyNumberFormat="1" applyFont="1" applyFill="1" applyBorder="1" applyAlignment="1">
      <alignment horizontal="center" vertical="top" wrapText="1"/>
    </xf>
    <xf numFmtId="0" fontId="1" fillId="0" borderId="5" xfId="0" applyNumberFormat="1" applyFont="1" applyFill="1" applyBorder="1" applyAlignment="1">
      <alignment vertical="top" wrapText="1"/>
    </xf>
    <xf numFmtId="3" fontId="0" fillId="2" borderId="5" xfId="0" applyNumberFormat="1" applyFont="1" applyFill="1" applyBorder="1" applyAlignment="1">
      <alignment horizontal="center" vertical="top" wrapText="1"/>
    </xf>
    <xf numFmtId="3" fontId="0" fillId="2" borderId="23" xfId="0" applyNumberFormat="1" applyFont="1" applyFill="1" applyBorder="1" applyAlignment="1">
      <alignment horizontal="center" vertical="top" wrapText="1"/>
    </xf>
    <xf numFmtId="165" fontId="4" fillId="13" borderId="1" xfId="0" applyNumberFormat="1" applyFont="1" applyFill="1" applyBorder="1" applyAlignment="1">
      <alignment horizontal="center" vertical="top" wrapText="1"/>
    </xf>
    <xf numFmtId="165" fontId="4" fillId="2" borderId="1" xfId="0" applyNumberFormat="1" applyFont="1" applyFill="1" applyBorder="1" applyAlignment="1">
      <alignment horizontal="center" vertical="top" wrapText="1"/>
    </xf>
    <xf numFmtId="165" fontId="5" fillId="2" borderId="1" xfId="0" applyNumberFormat="1" applyFont="1" applyFill="1" applyBorder="1">
      <alignment vertical="center"/>
    </xf>
    <xf numFmtId="0" fontId="4"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0" xfId="0" applyFont="1" applyFill="1">
      <alignment vertical="center"/>
    </xf>
    <xf numFmtId="0" fontId="5" fillId="0" borderId="0" xfId="0" applyFont="1" applyAlignment="1">
      <alignment horizontal="left" vertical="center" indent="17"/>
    </xf>
    <xf numFmtId="0" fontId="5" fillId="2" borderId="25" xfId="0" applyFont="1" applyFill="1" applyBorder="1">
      <alignment vertical="center"/>
    </xf>
    <xf numFmtId="0" fontId="5" fillId="2" borderId="26" xfId="0" applyFont="1" applyFill="1" applyBorder="1">
      <alignment vertical="center"/>
    </xf>
    <xf numFmtId="0" fontId="5" fillId="2" borderId="24" xfId="0" applyFont="1" applyFill="1" applyBorder="1">
      <alignment vertical="center"/>
    </xf>
    <xf numFmtId="165" fontId="5" fillId="2" borderId="25" xfId="0" applyNumberFormat="1" applyFont="1" applyFill="1" applyBorder="1">
      <alignment vertical="center"/>
    </xf>
    <xf numFmtId="0" fontId="4" fillId="2" borderId="27" xfId="0" applyFont="1" applyFill="1" applyBorder="1">
      <alignment vertical="center"/>
    </xf>
    <xf numFmtId="0" fontId="4" fillId="2" borderId="8" xfId="0" applyFont="1" applyFill="1" applyBorder="1">
      <alignment vertical="center"/>
    </xf>
    <xf numFmtId="165" fontId="4" fillId="2" borderId="28" xfId="0" applyNumberFormat="1" applyFont="1" applyFill="1" applyBorder="1">
      <alignment vertical="center"/>
    </xf>
    <xf numFmtId="165" fontId="4" fillId="2" borderId="29" xfId="0" applyNumberFormat="1" applyFont="1" applyFill="1" applyBorder="1">
      <alignment vertical="center"/>
    </xf>
    <xf numFmtId="0" fontId="4" fillId="2" borderId="10" xfId="0" applyFont="1" applyFill="1" applyBorder="1" applyAlignment="1">
      <alignment horizontal="center" vertical="center" wrapText="1"/>
    </xf>
    <xf numFmtId="165" fontId="4" fillId="13" borderId="16" xfId="0" applyNumberFormat="1" applyFont="1" applyFill="1" applyBorder="1" applyAlignment="1">
      <alignment horizontal="center" vertical="top" wrapText="1"/>
    </xf>
    <xf numFmtId="165" fontId="4" fillId="13" borderId="17" xfId="0" applyNumberFormat="1" applyFont="1" applyFill="1" applyBorder="1" applyAlignment="1">
      <alignment horizontal="center" vertical="top" wrapText="1"/>
    </xf>
    <xf numFmtId="165" fontId="5" fillId="2" borderId="16" xfId="0" applyNumberFormat="1" applyFont="1" applyFill="1" applyBorder="1">
      <alignment vertical="center"/>
    </xf>
    <xf numFmtId="165" fontId="5" fillId="2" borderId="17" xfId="0" applyNumberFormat="1" applyFont="1" applyFill="1" applyBorder="1">
      <alignment vertical="center"/>
    </xf>
    <xf numFmtId="165" fontId="5" fillId="2" borderId="31" xfId="0" applyNumberFormat="1" applyFont="1" applyFill="1" applyBorder="1">
      <alignment vertical="center"/>
    </xf>
    <xf numFmtId="165" fontId="5" fillId="2" borderId="32" xfId="0" applyNumberFormat="1" applyFont="1" applyFill="1" applyBorder="1">
      <alignment vertical="center"/>
    </xf>
    <xf numFmtId="165" fontId="4" fillId="2" borderId="27" xfId="0" applyNumberFormat="1" applyFont="1" applyFill="1" applyBorder="1">
      <alignment vertical="center"/>
    </xf>
    <xf numFmtId="165" fontId="4" fillId="2" borderId="16" xfId="0" applyNumberFormat="1" applyFont="1" applyFill="1" applyBorder="1" applyAlignment="1">
      <alignment horizontal="center" vertical="top" wrapText="1"/>
    </xf>
    <xf numFmtId="17" fontId="5" fillId="0" borderId="1" xfId="0" applyNumberFormat="1" applyFont="1" applyBorder="1" applyAlignment="1">
      <alignment vertical="center" wrapText="1"/>
    </xf>
    <xf numFmtId="165" fontId="5" fillId="0" borderId="1" xfId="0" applyNumberFormat="1" applyFont="1" applyBorder="1">
      <alignment vertical="center"/>
    </xf>
    <xf numFmtId="0" fontId="5" fillId="0" borderId="1" xfId="0" applyFont="1" applyBorder="1" applyAlignment="1">
      <alignment horizontal="right" vertical="center" wrapText="1"/>
    </xf>
    <xf numFmtId="0" fontId="5" fillId="0" borderId="0" xfId="0" applyFont="1" applyBorder="1">
      <alignment vertical="center"/>
    </xf>
    <xf numFmtId="0" fontId="4" fillId="0" borderId="0" xfId="0" applyFont="1" applyBorder="1">
      <alignment vertical="center"/>
    </xf>
    <xf numFmtId="0" fontId="4" fillId="0" borderId="2" xfId="0" applyFont="1" applyBorder="1">
      <alignment vertical="center"/>
    </xf>
    <xf numFmtId="17" fontId="5" fillId="0" borderId="2" xfId="0" applyNumberFormat="1" applyFont="1" applyBorder="1" applyAlignment="1">
      <alignment vertical="center" wrapText="1"/>
    </xf>
    <xf numFmtId="0" fontId="5" fillId="0" borderId="2" xfId="0" applyFont="1" applyBorder="1" applyAlignment="1">
      <alignment horizontal="right" vertical="center" wrapText="1"/>
    </xf>
    <xf numFmtId="0" fontId="5" fillId="0" borderId="5" xfId="0" applyFont="1" applyBorder="1">
      <alignment vertical="center"/>
    </xf>
    <xf numFmtId="0" fontId="5" fillId="0" borderId="33" xfId="0" applyFont="1" applyBorder="1">
      <alignment vertical="center"/>
    </xf>
    <xf numFmtId="165" fontId="5" fillId="0" borderId="33" xfId="0" applyNumberFormat="1" applyFont="1" applyBorder="1">
      <alignment vertical="center"/>
    </xf>
    <xf numFmtId="16" fontId="5" fillId="0" borderId="33" xfId="0" applyNumberFormat="1" applyFont="1" applyBorder="1">
      <alignment vertical="center"/>
    </xf>
    <xf numFmtId="0" fontId="5" fillId="0" borderId="1" xfId="0" applyFont="1" applyBorder="1" applyAlignment="1">
      <alignment vertical="center" wrapText="1"/>
    </xf>
    <xf numFmtId="165" fontId="5" fillId="0" borderId="1" xfId="0" applyNumberFormat="1" applyFont="1" applyBorder="1" applyAlignment="1">
      <alignment vertical="center" wrapText="1"/>
    </xf>
    <xf numFmtId="17" fontId="5" fillId="0" borderId="1" xfId="0" quotePrefix="1" applyNumberFormat="1" applyFont="1" applyBorder="1" applyAlignment="1">
      <alignment vertical="center" wrapText="1"/>
    </xf>
    <xf numFmtId="0" fontId="0" fillId="0" borderId="1" xfId="0" applyBorder="1" applyAlignment="1">
      <alignment vertical="center" wrapText="1"/>
    </xf>
    <xf numFmtId="0" fontId="0" fillId="6" borderId="23" xfId="0" applyNumberFormat="1" applyFont="1" applyFill="1" applyBorder="1" applyAlignment="1">
      <alignment horizontal="center" vertical="top" wrapText="1"/>
    </xf>
    <xf numFmtId="9" fontId="0" fillId="0" borderId="23" xfId="0" applyNumberFormat="1" applyFont="1" applyFill="1" applyBorder="1" applyAlignment="1">
      <alignment horizontal="center" vertical="top" wrapText="1"/>
    </xf>
    <xf numFmtId="0" fontId="1" fillId="6" borderId="23" xfId="0" applyNumberFormat="1" applyFont="1" applyFill="1" applyBorder="1" applyAlignment="1">
      <alignment horizontal="center" vertical="top" wrapText="1"/>
    </xf>
    <xf numFmtId="0" fontId="1" fillId="5" borderId="10" xfId="0" applyNumberFormat="1" applyFont="1" applyFill="1" applyBorder="1" applyAlignment="1">
      <alignment horizontal="center" vertical="top" wrapText="1"/>
    </xf>
    <xf numFmtId="0" fontId="1" fillId="4" borderId="23" xfId="0" applyNumberFormat="1" applyFont="1" applyFill="1" applyBorder="1" applyAlignment="1">
      <alignment horizontal="center" vertical="top" wrapText="1"/>
    </xf>
    <xf numFmtId="0" fontId="1" fillId="7" borderId="23" xfId="0" applyNumberFormat="1" applyFont="1" applyFill="1" applyBorder="1" applyAlignment="1">
      <alignment horizontal="center" vertical="top" wrapText="1"/>
    </xf>
    <xf numFmtId="0" fontId="0" fillId="8" borderId="35" xfId="0" applyNumberFormat="1" applyFont="1" applyFill="1" applyBorder="1" applyAlignment="1">
      <alignment vertical="top" wrapText="1"/>
    </xf>
    <xf numFmtId="164" fontId="0" fillId="2" borderId="23" xfId="0" applyNumberFormat="1" applyFont="1" applyFill="1" applyBorder="1" applyAlignment="1">
      <alignment horizontal="center" vertical="top" wrapText="1"/>
    </xf>
    <xf numFmtId="42" fontId="0" fillId="2" borderId="34" xfId="0" applyNumberFormat="1" applyFont="1" applyFill="1" applyBorder="1" applyAlignment="1">
      <alignment horizontal="center" vertical="top" wrapText="1"/>
    </xf>
    <xf numFmtId="3" fontId="0" fillId="2" borderId="0" xfId="0" applyNumberFormat="1" applyFont="1" applyFill="1" applyBorder="1" applyAlignment="1">
      <alignment horizontal="center" vertical="top" wrapText="1"/>
    </xf>
    <xf numFmtId="0" fontId="1" fillId="14" borderId="30" xfId="0" applyNumberFormat="1" applyFont="1" applyFill="1" applyBorder="1" applyAlignment="1">
      <alignment horizontal="center" vertical="center" wrapText="1"/>
    </xf>
    <xf numFmtId="0" fontId="0" fillId="5" borderId="23" xfId="0" applyNumberFormat="1" applyFont="1" applyFill="1" applyBorder="1" applyAlignment="1">
      <alignment horizontal="center" vertical="top" wrapText="1"/>
    </xf>
    <xf numFmtId="0" fontId="1" fillId="5" borderId="23" xfId="0" applyNumberFormat="1" applyFont="1" applyFill="1" applyBorder="1" applyAlignment="1">
      <alignment horizontal="center" vertical="top" wrapText="1"/>
    </xf>
    <xf numFmtId="0" fontId="1" fillId="11" borderId="10" xfId="0" applyNumberFormat="1" applyFont="1" applyFill="1" applyBorder="1" applyAlignment="1">
      <alignment horizontal="center" vertical="center" wrapText="1"/>
    </xf>
    <xf numFmtId="9" fontId="0" fillId="0" borderId="10" xfId="0" applyNumberFormat="1" applyFont="1" applyFill="1" applyBorder="1" applyAlignment="1">
      <alignment horizontal="center" vertical="top" wrapText="1"/>
    </xf>
    <xf numFmtId="0" fontId="1" fillId="6" borderId="10" xfId="0" applyNumberFormat="1" applyFont="1" applyFill="1" applyBorder="1" applyAlignment="1">
      <alignment horizontal="center" vertical="top" wrapText="1"/>
    </xf>
    <xf numFmtId="9" fontId="7" fillId="0" borderId="10" xfId="0" applyNumberFormat="1" applyFont="1" applyBorder="1" applyAlignment="1">
      <alignment horizontal="center" vertical="top" wrapText="1"/>
    </xf>
    <xf numFmtId="9" fontId="0" fillId="0" borderId="36" xfId="0" applyNumberFormat="1" applyFont="1" applyFill="1" applyBorder="1" applyAlignment="1">
      <alignment horizontal="center" vertical="top" wrapText="1"/>
    </xf>
    <xf numFmtId="3" fontId="0" fillId="2" borderId="19" xfId="0" applyNumberFormat="1" applyFont="1" applyFill="1" applyBorder="1" applyAlignment="1">
      <alignment horizontal="center" vertical="top" wrapText="1"/>
    </xf>
    <xf numFmtId="4" fontId="0" fillId="2" borderId="10" xfId="0" applyNumberFormat="1" applyFont="1" applyFill="1" applyBorder="1" applyAlignment="1">
      <alignment horizontal="center" vertical="top" wrapText="1"/>
    </xf>
    <xf numFmtId="0" fontId="0" fillId="0" borderId="10" xfId="0" applyBorder="1" applyAlignment="1">
      <alignment vertical="center"/>
    </xf>
    <xf numFmtId="3" fontId="0" fillId="2" borderId="33" xfId="0" applyNumberFormat="1" applyFont="1" applyFill="1" applyBorder="1" applyAlignment="1">
      <alignment horizontal="center" vertical="top" wrapText="1"/>
    </xf>
    <xf numFmtId="0" fontId="0" fillId="0" borderId="2" xfId="0" applyNumberFormat="1" applyFont="1" applyFill="1" applyBorder="1" applyAlignment="1">
      <alignment horizontal="center" vertical="top" wrapText="1"/>
    </xf>
    <xf numFmtId="0" fontId="0" fillId="0" borderId="2" xfId="0" applyBorder="1" applyAlignment="1">
      <alignment vertical="center"/>
    </xf>
    <xf numFmtId="0" fontId="1" fillId="14" borderId="25" xfId="0" applyNumberFormat="1" applyFont="1" applyFill="1" applyBorder="1" applyAlignment="1">
      <alignment horizontal="center" vertical="center" wrapText="1"/>
    </xf>
    <xf numFmtId="0" fontId="0" fillId="6" borderId="5" xfId="0" applyNumberFormat="1" applyFont="1" applyFill="1" applyBorder="1" applyAlignment="1">
      <alignment horizontal="center" vertical="top" wrapText="1"/>
    </xf>
    <xf numFmtId="0" fontId="1" fillId="14" borderId="37" xfId="0" applyNumberFormat="1" applyFont="1" applyFill="1" applyBorder="1" applyAlignment="1">
      <alignment horizontal="center" vertical="center" wrapText="1"/>
    </xf>
    <xf numFmtId="0" fontId="0" fillId="6" borderId="35" xfId="0" applyNumberFormat="1" applyFont="1" applyFill="1" applyBorder="1" applyAlignment="1">
      <alignment horizontal="center" vertical="top" wrapText="1"/>
    </xf>
    <xf numFmtId="165" fontId="0" fillId="6" borderId="2" xfId="0" applyNumberFormat="1" applyFont="1" applyFill="1" applyBorder="1" applyAlignment="1">
      <alignment horizontal="center" vertical="top" wrapText="1"/>
    </xf>
    <xf numFmtId="165" fontId="1" fillId="4" borderId="2" xfId="0" applyNumberFormat="1" applyFont="1" applyFill="1" applyBorder="1" applyAlignment="1">
      <alignment horizontal="center" vertical="top" wrapText="1"/>
    </xf>
    <xf numFmtId="165" fontId="0" fillId="0" borderId="2" xfId="0" applyNumberFormat="1" applyFont="1" applyFill="1" applyBorder="1" applyAlignment="1">
      <alignment horizontal="center" vertical="top" wrapText="1"/>
    </xf>
    <xf numFmtId="165" fontId="1" fillId="7" borderId="2" xfId="0" applyNumberFormat="1" applyFont="1" applyFill="1" applyBorder="1" applyAlignment="1">
      <alignment horizontal="center" vertical="top" wrapText="1"/>
    </xf>
    <xf numFmtId="165" fontId="0" fillId="8" borderId="10" xfId="0" applyNumberFormat="1" applyFont="1" applyFill="1" applyBorder="1" applyAlignment="1">
      <alignment vertical="top" wrapText="1"/>
    </xf>
    <xf numFmtId="165" fontId="0" fillId="2" borderId="10" xfId="0" applyNumberFormat="1" applyFont="1" applyFill="1" applyBorder="1" applyAlignment="1">
      <alignment horizontal="center" vertical="top" wrapText="1"/>
    </xf>
    <xf numFmtId="165" fontId="0" fillId="2" borderId="0" xfId="0" applyNumberFormat="1" applyFont="1" applyFill="1" applyBorder="1" applyAlignment="1">
      <alignment horizontal="center" wrapText="1"/>
    </xf>
    <xf numFmtId="0" fontId="1" fillId="3" borderId="2" xfId="0" applyNumberFormat="1" applyFont="1" applyFill="1" applyBorder="1" applyAlignment="1">
      <alignment horizontal="center" vertical="top" wrapText="1"/>
    </xf>
    <xf numFmtId="165" fontId="1" fillId="15" borderId="19" xfId="0" applyNumberFormat="1" applyFont="1" applyFill="1" applyBorder="1" applyAlignment="1">
      <alignment horizontal="center" vertical="top" wrapText="1"/>
    </xf>
    <xf numFmtId="165" fontId="0" fillId="0" borderId="0" xfId="0" applyNumberFormat="1">
      <alignment vertical="center"/>
    </xf>
    <xf numFmtId="0" fontId="9" fillId="0" borderId="0" xfId="0" applyFont="1" applyAlignment="1">
      <alignment horizontal="left" vertical="center" indent="6"/>
    </xf>
    <xf numFmtId="0" fontId="9" fillId="0" borderId="0" xfId="0" applyFont="1" applyAlignment="1">
      <alignment horizontal="left" vertical="center" indent="4"/>
    </xf>
    <xf numFmtId="165" fontId="5" fillId="0" borderId="0" xfId="0" applyNumberFormat="1" applyFont="1" applyAlignment="1">
      <alignment vertical="center" wrapText="1"/>
    </xf>
    <xf numFmtId="0" fontId="4" fillId="13" borderId="11" xfId="0" applyFont="1" applyFill="1" applyBorder="1" applyAlignment="1">
      <alignment horizontal="left" vertical="center" wrapText="1"/>
    </xf>
    <xf numFmtId="0" fontId="4" fillId="13" borderId="30" xfId="0" applyFont="1" applyFill="1" applyBorder="1" applyAlignment="1">
      <alignment horizontal="left" vertical="center" wrapText="1"/>
    </xf>
    <xf numFmtId="0" fontId="4" fillId="13"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11" xfId="0" applyNumberFormat="1" applyFont="1" applyFill="1" applyBorder="1" applyAlignment="1">
      <alignment horizontal="left" vertical="center" wrapText="1"/>
    </xf>
    <xf numFmtId="0" fontId="4" fillId="2" borderId="30" xfId="0" applyNumberFormat="1" applyFont="1" applyFill="1" applyBorder="1" applyAlignment="1">
      <alignment horizontal="left" vertical="center" wrapText="1"/>
    </xf>
    <xf numFmtId="0" fontId="4" fillId="2" borderId="12" xfId="0" applyNumberFormat="1" applyFont="1" applyFill="1" applyBorder="1" applyAlignment="1">
      <alignment horizontal="left" vertical="center" wrapText="1"/>
    </xf>
    <xf numFmtId="0" fontId="1" fillId="10" borderId="11" xfId="0" applyNumberFormat="1" applyFont="1" applyFill="1" applyBorder="1" applyAlignment="1">
      <alignment horizontal="center" vertical="center" wrapText="1"/>
    </xf>
    <xf numFmtId="0" fontId="1" fillId="10" borderId="12" xfId="0" applyNumberFormat="1" applyFont="1" applyFill="1" applyBorder="1" applyAlignment="1">
      <alignment horizontal="center" vertical="center" wrapText="1"/>
    </xf>
    <xf numFmtId="0" fontId="1" fillId="11" borderId="11" xfId="0" applyNumberFormat="1" applyFont="1" applyFill="1" applyBorder="1" applyAlignment="1">
      <alignment horizontal="center" vertical="center" wrapText="1"/>
    </xf>
    <xf numFmtId="0" fontId="1" fillId="11" borderId="12" xfId="0" applyNumberFormat="1" applyFont="1" applyFill="1" applyBorder="1" applyAlignment="1">
      <alignment horizontal="center" vertical="center" wrapText="1"/>
    </xf>
    <xf numFmtId="0" fontId="1" fillId="10" borderId="13" xfId="0" applyNumberFormat="1" applyFont="1" applyFill="1" applyBorder="1" applyAlignment="1">
      <alignment horizontal="center" vertical="center" wrapText="1"/>
    </xf>
    <xf numFmtId="0" fontId="1" fillId="10" borderId="14" xfId="0" applyNumberFormat="1" applyFont="1" applyFill="1" applyBorder="1" applyAlignment="1">
      <alignment horizontal="center" vertical="center" wrapText="1"/>
    </xf>
    <xf numFmtId="0" fontId="1" fillId="10" borderId="15" xfId="0" applyNumberFormat="1" applyFont="1" applyFill="1" applyBorder="1" applyAlignment="1">
      <alignment horizontal="center" vertical="center" wrapText="1"/>
    </xf>
    <xf numFmtId="0" fontId="1" fillId="11" borderId="13" xfId="0" applyNumberFormat="1" applyFont="1" applyFill="1" applyBorder="1" applyAlignment="1">
      <alignment horizontal="center" vertical="center" wrapText="1"/>
    </xf>
    <xf numFmtId="0" fontId="1" fillId="11" borderId="14" xfId="0" applyNumberFormat="1" applyFont="1" applyFill="1" applyBorder="1" applyAlignment="1">
      <alignment horizontal="center" vertical="center" wrapText="1"/>
    </xf>
    <xf numFmtId="0" fontId="1" fillId="11" borderId="38" xfId="0" applyNumberFormat="1" applyFont="1" applyFill="1" applyBorder="1" applyAlignment="1">
      <alignment horizontal="center" vertical="center" wrapText="1"/>
    </xf>
    <xf numFmtId="165" fontId="0" fillId="2" borderId="20" xfId="0" applyNumberFormat="1" applyFont="1" applyFill="1" applyBorder="1" applyAlignment="1">
      <alignment horizontal="center" wrapText="1"/>
    </xf>
    <xf numFmtId="165" fontId="0" fillId="2" borderId="21" xfId="0" applyNumberFormat="1" applyFont="1" applyFill="1" applyBorder="1" applyAlignment="1">
      <alignment horizontal="center" wrapText="1"/>
    </xf>
    <xf numFmtId="165" fontId="0" fillId="2" borderId="6" xfId="0" applyNumberFormat="1" applyFont="1" applyFill="1" applyBorder="1" applyAlignment="1">
      <alignment horizontal="center" wrapText="1"/>
    </xf>
    <xf numFmtId="165" fontId="0" fillId="2" borderId="7" xfId="0" applyNumberFormat="1" applyFont="1" applyFill="1" applyBorder="1" applyAlignment="1">
      <alignment horizontal="center" wrapText="1"/>
    </xf>
    <xf numFmtId="165" fontId="0" fillId="2" borderId="4" xfId="0" applyNumberFormat="1" applyFont="1" applyFill="1" applyBorder="1" applyAlignment="1">
      <alignment horizontal="center" wrapText="1"/>
    </xf>
    <xf numFmtId="165" fontId="0" fillId="2" borderId="22" xfId="0" applyNumberFormat="1" applyFont="1" applyFill="1" applyBorder="1" applyAlignment="1">
      <alignment horizontal="center" wrapText="1"/>
    </xf>
    <xf numFmtId="0" fontId="1" fillId="14" borderId="10" xfId="0" applyNumberFormat="1" applyFont="1" applyFill="1" applyBorder="1" applyAlignment="1">
      <alignment horizontal="center" vertical="center" wrapText="1"/>
    </xf>
    <xf numFmtId="0" fontId="1" fillId="14" borderId="2" xfId="0" applyNumberFormat="1" applyFont="1" applyFill="1" applyBorder="1" applyAlignment="1">
      <alignment horizontal="center" vertical="center" wrapText="1"/>
    </xf>
    <xf numFmtId="49" fontId="5" fillId="0" borderId="0" xfId="0" applyNumberFormat="1" applyFont="1">
      <alignment vertical="center"/>
    </xf>
    <xf numFmtId="0" fontId="1" fillId="7" borderId="11" xfId="0" applyNumberFormat="1" applyFont="1" applyFill="1" applyBorder="1" applyAlignment="1">
      <alignment horizontal="center" vertical="center" wrapText="1"/>
    </xf>
    <xf numFmtId="0" fontId="1" fillId="7" borderId="12" xfId="0" applyNumberFormat="1" applyFont="1" applyFill="1" applyBorder="1" applyAlignment="1">
      <alignment horizontal="center" vertical="center" wrapText="1"/>
    </xf>
    <xf numFmtId="0" fontId="1" fillId="7" borderId="16" xfId="0" applyNumberFormat="1" applyFont="1" applyFill="1" applyBorder="1" applyAlignment="1">
      <alignment horizontal="center" vertical="center" wrapText="1"/>
    </xf>
    <xf numFmtId="0" fontId="1" fillId="7" borderId="10" xfId="0" applyNumberFormat="1" applyFont="1" applyFill="1" applyBorder="1" applyAlignment="1">
      <alignment horizontal="center" vertical="center" wrapText="1"/>
    </xf>
    <xf numFmtId="0" fontId="1" fillId="7" borderId="13" xfId="0" applyNumberFormat="1" applyFont="1" applyFill="1" applyBorder="1" applyAlignment="1">
      <alignment horizontal="center" vertical="center" wrapText="1"/>
    </xf>
    <xf numFmtId="0" fontId="1" fillId="7" borderId="14" xfId="0" applyNumberFormat="1" applyFont="1" applyFill="1" applyBorder="1" applyAlignment="1">
      <alignment horizontal="center" vertical="center" wrapText="1"/>
    </xf>
    <xf numFmtId="0" fontId="1" fillId="7" borderId="38" xfId="0" applyNumberFormat="1" applyFont="1" applyFill="1" applyBorder="1" applyAlignment="1">
      <alignment horizontal="center" vertical="center" wrapText="1"/>
    </xf>
  </cellXfs>
  <cellStyles count="11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"High Estimates for July 2012 Go-Live with Resource Breakdown"</c:v>
          </c:tx>
          <c:invertIfNegative val="0"/>
          <c:cat>
            <c:multiLvlStrRef>
              <c:f>Charts!$A$148:$B$156</c:f>
              <c:multiLvlStrCache>
                <c:ptCount val="9"/>
                <c:lvl>
                  <c:pt idx="0">
                    <c:v>High Cost/Staff</c:v>
                  </c:pt>
                  <c:pt idx="1">
                    <c:v>High Cost/Consult</c:v>
                  </c:pt>
                  <c:pt idx="2">
                    <c:v>High Cost/Staff</c:v>
                  </c:pt>
                  <c:pt idx="3">
                    <c:v>High Cost/Consult</c:v>
                  </c:pt>
                  <c:pt idx="4">
                    <c:v>High Cost/Staff</c:v>
                  </c:pt>
                  <c:pt idx="5">
                    <c:v>High Cost/Consult</c:v>
                  </c:pt>
                  <c:pt idx="6">
                    <c:v>High Cost/Staff</c:v>
                  </c:pt>
                  <c:pt idx="7">
                    <c:v>High Cost/Consult</c:v>
                  </c:pt>
                </c:lvl>
                <c:lvl>
                  <c:pt idx="0">
                    <c:v>Identity Management and IT Security</c:v>
                  </c:pt>
                  <c:pt idx="2">
                    <c:v>Direct, Core Workday transactional impact</c:v>
                  </c:pt>
                  <c:pt idx="4">
                    <c:v>Data delivery, warehouses and BI </c:v>
                  </c:pt>
                  <c:pt idx="6">
                    <c:v>General technical and project management</c:v>
                  </c:pt>
                  <c:pt idx="8">
                    <c:v>TOTAL HIGH COSTS (STAFF/CONSULT)</c:v>
                  </c:pt>
                </c:lvl>
              </c:multiLvlStrCache>
            </c:multiLvlStrRef>
          </c:cat>
          <c:val>
            <c:numRef>
              <c:f>Charts!$C$148:$C$156</c:f>
              <c:numCache>
                <c:formatCode>"$"#,##0</c:formatCode>
                <c:ptCount val="9"/>
                <c:pt idx="0">
                  <c:v>62000.0</c:v>
                </c:pt>
                <c:pt idx="1">
                  <c:v>75000.0</c:v>
                </c:pt>
                <c:pt idx="2">
                  <c:v>223750.0</c:v>
                </c:pt>
                <c:pt idx="3">
                  <c:v>1.815625E6</c:v>
                </c:pt>
                <c:pt idx="4">
                  <c:v>0.0</c:v>
                </c:pt>
                <c:pt idx="5">
                  <c:v>0.0</c:v>
                </c:pt>
                <c:pt idx="6">
                  <c:v>376510.0000000001</c:v>
                </c:pt>
                <c:pt idx="7">
                  <c:v>0.0</c:v>
                </c:pt>
                <c:pt idx="8">
                  <c:v>2.552885E6</c:v>
                </c:pt>
              </c:numCache>
            </c:numRef>
          </c:val>
        </c:ser>
        <c:dLbls>
          <c:showLegendKey val="0"/>
          <c:showVal val="1"/>
          <c:showCatName val="0"/>
          <c:showSerName val="0"/>
          <c:showPercent val="0"/>
          <c:showBubbleSize val="0"/>
        </c:dLbls>
        <c:gapWidth val="75"/>
        <c:axId val="472828664"/>
        <c:axId val="472831608"/>
      </c:barChart>
      <c:catAx>
        <c:axId val="472828664"/>
        <c:scaling>
          <c:orientation val="minMax"/>
        </c:scaling>
        <c:delete val="0"/>
        <c:axPos val="b"/>
        <c:majorTickMark val="none"/>
        <c:minorTickMark val="none"/>
        <c:tickLblPos val="nextTo"/>
        <c:crossAx val="472831608"/>
        <c:crosses val="autoZero"/>
        <c:auto val="1"/>
        <c:lblAlgn val="ctr"/>
        <c:lblOffset val="100"/>
        <c:noMultiLvlLbl val="0"/>
      </c:catAx>
      <c:valAx>
        <c:axId val="472831608"/>
        <c:scaling>
          <c:orientation val="minMax"/>
        </c:scaling>
        <c:delete val="0"/>
        <c:axPos val="l"/>
        <c:numFmt formatCode="&quot;$&quot;#,##0" sourceLinked="1"/>
        <c:majorTickMark val="none"/>
        <c:minorTickMark val="none"/>
        <c:tickLblPos val="nextTo"/>
        <c:crossAx val="472828664"/>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High Estimate for Jan 2013 Go-Live with Resource Breakdown</c:v>
          </c:tx>
          <c:invertIfNegative val="0"/>
          <c:cat>
            <c:multiLvlStrRef>
              <c:f>Charts!$A$148:$B$156</c:f>
              <c:multiLvlStrCache>
                <c:ptCount val="9"/>
                <c:lvl>
                  <c:pt idx="0">
                    <c:v>High Cost/Staff</c:v>
                  </c:pt>
                  <c:pt idx="1">
                    <c:v>High Cost/Consult</c:v>
                  </c:pt>
                  <c:pt idx="2">
                    <c:v>High Cost/Staff</c:v>
                  </c:pt>
                  <c:pt idx="3">
                    <c:v>High Cost/Consult</c:v>
                  </c:pt>
                  <c:pt idx="4">
                    <c:v>High Cost/Staff</c:v>
                  </c:pt>
                  <c:pt idx="5">
                    <c:v>High Cost/Consult</c:v>
                  </c:pt>
                  <c:pt idx="6">
                    <c:v>High Cost/Staff</c:v>
                  </c:pt>
                  <c:pt idx="7">
                    <c:v>High Cost/Consult</c:v>
                  </c:pt>
                </c:lvl>
                <c:lvl>
                  <c:pt idx="0">
                    <c:v>Identity Management and IT Security</c:v>
                  </c:pt>
                  <c:pt idx="2">
                    <c:v>Direct, Core Workday transactional impact</c:v>
                  </c:pt>
                  <c:pt idx="4">
                    <c:v>Data delivery, warehouses and BI </c:v>
                  </c:pt>
                  <c:pt idx="6">
                    <c:v>General technical and project management</c:v>
                  </c:pt>
                  <c:pt idx="8">
                    <c:v>TOTAL HIGH COSTS (STAFF/CONSULT)</c:v>
                  </c:pt>
                </c:lvl>
              </c:multiLvlStrCache>
            </c:multiLvlStrRef>
          </c:cat>
          <c:val>
            <c:numRef>
              <c:f>Charts!$D$148:$D$156</c:f>
              <c:numCache>
                <c:formatCode>"$"#,##0</c:formatCode>
                <c:ptCount val="9"/>
                <c:pt idx="0">
                  <c:v>0.0</c:v>
                </c:pt>
                <c:pt idx="1">
                  <c:v>0.0</c:v>
                </c:pt>
                <c:pt idx="2">
                  <c:v>605750.0</c:v>
                </c:pt>
                <c:pt idx="3">
                  <c:v>384375.0</c:v>
                </c:pt>
                <c:pt idx="4">
                  <c:v>0.0</c:v>
                </c:pt>
                <c:pt idx="5">
                  <c:v>0.0</c:v>
                </c:pt>
                <c:pt idx="6">
                  <c:v>345510.0000000001</c:v>
                </c:pt>
                <c:pt idx="7">
                  <c:v>0.0</c:v>
                </c:pt>
                <c:pt idx="8">
                  <c:v>1.335635E6</c:v>
                </c:pt>
              </c:numCache>
            </c:numRef>
          </c:val>
        </c:ser>
        <c:dLbls>
          <c:showLegendKey val="0"/>
          <c:showVal val="1"/>
          <c:showCatName val="0"/>
          <c:showSerName val="0"/>
          <c:showPercent val="0"/>
          <c:showBubbleSize val="0"/>
        </c:dLbls>
        <c:gapWidth val="75"/>
        <c:axId val="473959624"/>
        <c:axId val="473962600"/>
      </c:barChart>
      <c:catAx>
        <c:axId val="473959624"/>
        <c:scaling>
          <c:orientation val="minMax"/>
        </c:scaling>
        <c:delete val="0"/>
        <c:axPos val="b"/>
        <c:majorTickMark val="none"/>
        <c:minorTickMark val="none"/>
        <c:tickLblPos val="nextTo"/>
        <c:crossAx val="473962600"/>
        <c:crosses val="autoZero"/>
        <c:auto val="1"/>
        <c:lblAlgn val="ctr"/>
        <c:lblOffset val="100"/>
        <c:noMultiLvlLbl val="0"/>
      </c:catAx>
      <c:valAx>
        <c:axId val="473962600"/>
        <c:scaling>
          <c:orientation val="minMax"/>
        </c:scaling>
        <c:delete val="0"/>
        <c:axPos val="l"/>
        <c:numFmt formatCode="&quot;$&quot;#,##0" sourceLinked="1"/>
        <c:majorTickMark val="none"/>
        <c:minorTickMark val="none"/>
        <c:tickLblPos val="nextTo"/>
        <c:crossAx val="473959624"/>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0894102441740237"/>
          <c:y val="0.0101180438448567"/>
          <c:w val="0.905539250775471"/>
          <c:h val="0.836802459136116"/>
        </c:manualLayout>
      </c:layout>
      <c:barChart>
        <c:barDir val="col"/>
        <c:grouping val="clustered"/>
        <c:varyColors val="0"/>
        <c:ser>
          <c:idx val="0"/>
          <c:order val="0"/>
          <c:tx>
            <c:v>Low Estimates for a July 2012 Go-Live with Resource Breakdown</c:v>
          </c:tx>
          <c:invertIfNegative val="0"/>
          <c:cat>
            <c:multiLvlStrRef>
              <c:f>Charts!$A$160:$B$168</c:f>
              <c:multiLvlStrCache>
                <c:ptCount val="9"/>
                <c:lvl>
                  <c:pt idx="0">
                    <c:v>Low Cost/Staff</c:v>
                  </c:pt>
                  <c:pt idx="1">
                    <c:v>Low Cost/Consult</c:v>
                  </c:pt>
                  <c:pt idx="2">
                    <c:v>Low Cost/Staff</c:v>
                  </c:pt>
                  <c:pt idx="3">
                    <c:v>Low Cost/Consult</c:v>
                  </c:pt>
                  <c:pt idx="4">
                    <c:v>Low Cost/Staff</c:v>
                  </c:pt>
                  <c:pt idx="5">
                    <c:v>Low Cost/Consult</c:v>
                  </c:pt>
                  <c:pt idx="6">
                    <c:v>Low Cost/Staff</c:v>
                  </c:pt>
                  <c:pt idx="7">
                    <c:v>Low Cost/Consult</c:v>
                  </c:pt>
                </c:lvl>
                <c:lvl>
                  <c:pt idx="0">
                    <c:v>Identity Management and IT Security</c:v>
                  </c:pt>
                  <c:pt idx="2">
                    <c:v>Direct, Core Workday transactional impact</c:v>
                  </c:pt>
                  <c:pt idx="4">
                    <c:v>Data delivery, warehouses and BI (DEFFERED)</c:v>
                  </c:pt>
                  <c:pt idx="6">
                    <c:v>General technical and project management</c:v>
                  </c:pt>
                  <c:pt idx="8">
                    <c:v>TOTAL LOW COSTS (STAFF/CONSULT)</c:v>
                  </c:pt>
                </c:lvl>
              </c:multiLvlStrCache>
            </c:multiLvlStrRef>
          </c:cat>
          <c:val>
            <c:numRef>
              <c:f>Charts!$C$160:$C$168</c:f>
              <c:numCache>
                <c:formatCode>"$"#,##0</c:formatCode>
                <c:ptCount val="9"/>
                <c:pt idx="0">
                  <c:v>33000.0</c:v>
                </c:pt>
                <c:pt idx="1">
                  <c:v>37500.0</c:v>
                </c:pt>
                <c:pt idx="2">
                  <c:v>245000.0</c:v>
                </c:pt>
                <c:pt idx="3">
                  <c:v>505500.0</c:v>
                </c:pt>
                <c:pt idx="4">
                  <c:v>0.0</c:v>
                </c:pt>
                <c:pt idx="5">
                  <c:v>0.0</c:v>
                </c:pt>
                <c:pt idx="6">
                  <c:v>177750.0</c:v>
                </c:pt>
                <c:pt idx="7">
                  <c:v>16875.0</c:v>
                </c:pt>
                <c:pt idx="8">
                  <c:v>1.015625E6</c:v>
                </c:pt>
              </c:numCache>
            </c:numRef>
          </c:val>
        </c:ser>
        <c:dLbls>
          <c:showLegendKey val="0"/>
          <c:showVal val="1"/>
          <c:showCatName val="0"/>
          <c:showSerName val="0"/>
          <c:showPercent val="0"/>
          <c:showBubbleSize val="0"/>
        </c:dLbls>
        <c:gapWidth val="75"/>
        <c:axId val="474505720"/>
        <c:axId val="474490920"/>
      </c:barChart>
      <c:catAx>
        <c:axId val="474505720"/>
        <c:scaling>
          <c:orientation val="minMax"/>
        </c:scaling>
        <c:delete val="0"/>
        <c:axPos val="b"/>
        <c:majorTickMark val="none"/>
        <c:minorTickMark val="none"/>
        <c:tickLblPos val="nextTo"/>
        <c:crossAx val="474490920"/>
        <c:crosses val="autoZero"/>
        <c:auto val="1"/>
        <c:lblAlgn val="ctr"/>
        <c:lblOffset val="100"/>
        <c:noMultiLvlLbl val="0"/>
      </c:catAx>
      <c:valAx>
        <c:axId val="474490920"/>
        <c:scaling>
          <c:orientation val="minMax"/>
        </c:scaling>
        <c:delete val="0"/>
        <c:axPos val="l"/>
        <c:numFmt formatCode="&quot;$&quot;#,##0" sourceLinked="1"/>
        <c:majorTickMark val="none"/>
        <c:minorTickMark val="none"/>
        <c:tickLblPos val="nextTo"/>
        <c:crossAx val="474505720"/>
        <c:crosses val="autoZero"/>
        <c:crossBetween val="between"/>
      </c:valAx>
    </c:plotArea>
    <c:legend>
      <c:legendPos val="b"/>
      <c:layout>
        <c:manualLayout>
          <c:xMode val="edge"/>
          <c:yMode val="edge"/>
          <c:x val="0.291425872902251"/>
          <c:y val="0.941956897728824"/>
          <c:w val="0.412097649725602"/>
          <c:h val="0.0580431022711756"/>
        </c:manualLayout>
      </c:layout>
      <c:overlay val="0"/>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Low Estimates for a Jan 2013 Go-Live with Resource Breakdown</c:v>
          </c:tx>
          <c:invertIfNegative val="0"/>
          <c:cat>
            <c:multiLvlStrRef>
              <c:f>Charts!$A$160:$B$168</c:f>
              <c:multiLvlStrCache>
                <c:ptCount val="9"/>
                <c:lvl>
                  <c:pt idx="0">
                    <c:v>Low Cost/Staff</c:v>
                  </c:pt>
                  <c:pt idx="1">
                    <c:v>Low Cost/Consult</c:v>
                  </c:pt>
                  <c:pt idx="2">
                    <c:v>Low Cost/Staff</c:v>
                  </c:pt>
                  <c:pt idx="3">
                    <c:v>Low Cost/Consult</c:v>
                  </c:pt>
                  <c:pt idx="4">
                    <c:v>Low Cost/Staff</c:v>
                  </c:pt>
                  <c:pt idx="5">
                    <c:v>Low Cost/Consult</c:v>
                  </c:pt>
                  <c:pt idx="6">
                    <c:v>Low Cost/Staff</c:v>
                  </c:pt>
                  <c:pt idx="7">
                    <c:v>Low Cost/Consult</c:v>
                  </c:pt>
                </c:lvl>
                <c:lvl>
                  <c:pt idx="0">
                    <c:v>Identity Management and IT Security</c:v>
                  </c:pt>
                  <c:pt idx="2">
                    <c:v>Direct, Core Workday transactional impact</c:v>
                  </c:pt>
                  <c:pt idx="4">
                    <c:v>Data delivery, warehouses and BI (DEFFERED)</c:v>
                  </c:pt>
                  <c:pt idx="6">
                    <c:v>General technical and project management</c:v>
                  </c:pt>
                  <c:pt idx="8">
                    <c:v>TOTAL LOW COSTS (STAFF/CONSULT)</c:v>
                  </c:pt>
                </c:lvl>
              </c:multiLvlStrCache>
            </c:multiLvlStrRef>
          </c:cat>
          <c:val>
            <c:numRef>
              <c:f>Charts!$D$160:$D$168</c:f>
              <c:numCache>
                <c:formatCode>"$"#,##0</c:formatCode>
                <c:ptCount val="9"/>
                <c:pt idx="0">
                  <c:v>41375.0</c:v>
                </c:pt>
                <c:pt idx="1">
                  <c:v>24938.0</c:v>
                </c:pt>
                <c:pt idx="2">
                  <c:v>358733.0</c:v>
                </c:pt>
                <c:pt idx="3">
                  <c:v>342439.0</c:v>
                </c:pt>
                <c:pt idx="4">
                  <c:v>0.0</c:v>
                </c:pt>
                <c:pt idx="5">
                  <c:v>0.0</c:v>
                </c:pt>
                <c:pt idx="6">
                  <c:v>179006.0</c:v>
                </c:pt>
                <c:pt idx="7">
                  <c:v>14991.0</c:v>
                </c:pt>
                <c:pt idx="8">
                  <c:v>961481.0</c:v>
                </c:pt>
              </c:numCache>
            </c:numRef>
          </c:val>
        </c:ser>
        <c:dLbls>
          <c:showLegendKey val="0"/>
          <c:showVal val="1"/>
          <c:showCatName val="0"/>
          <c:showSerName val="0"/>
          <c:showPercent val="0"/>
          <c:showBubbleSize val="0"/>
        </c:dLbls>
        <c:gapWidth val="75"/>
        <c:axId val="474530136"/>
        <c:axId val="474533112"/>
      </c:barChart>
      <c:catAx>
        <c:axId val="474530136"/>
        <c:scaling>
          <c:orientation val="minMax"/>
        </c:scaling>
        <c:delete val="0"/>
        <c:axPos val="b"/>
        <c:majorTickMark val="none"/>
        <c:minorTickMark val="none"/>
        <c:tickLblPos val="nextTo"/>
        <c:crossAx val="474533112"/>
        <c:crosses val="autoZero"/>
        <c:auto val="1"/>
        <c:lblAlgn val="ctr"/>
        <c:lblOffset val="100"/>
        <c:noMultiLvlLbl val="0"/>
      </c:catAx>
      <c:valAx>
        <c:axId val="474533112"/>
        <c:scaling>
          <c:orientation val="minMax"/>
        </c:scaling>
        <c:delete val="0"/>
        <c:axPos val="l"/>
        <c:numFmt formatCode="&quot;$&quot;#,##0" sourceLinked="1"/>
        <c:majorTickMark val="none"/>
        <c:minorTickMark val="none"/>
        <c:tickLblPos val="nextTo"/>
        <c:crossAx val="474530136"/>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High Estimates for Deferred Work with Resource Breakdown</c:v>
          </c:tx>
          <c:invertIfNegative val="0"/>
          <c:cat>
            <c:multiLvlStrRef>
              <c:f>Charts!$A$148:$B$156</c:f>
              <c:multiLvlStrCache>
                <c:ptCount val="9"/>
                <c:lvl>
                  <c:pt idx="0">
                    <c:v>High Cost/Staff</c:v>
                  </c:pt>
                  <c:pt idx="1">
                    <c:v>High Cost/Consult</c:v>
                  </c:pt>
                  <c:pt idx="2">
                    <c:v>High Cost/Staff</c:v>
                  </c:pt>
                  <c:pt idx="3">
                    <c:v>High Cost/Consult</c:v>
                  </c:pt>
                  <c:pt idx="4">
                    <c:v>High Cost/Staff</c:v>
                  </c:pt>
                  <c:pt idx="5">
                    <c:v>High Cost/Consult</c:v>
                  </c:pt>
                  <c:pt idx="6">
                    <c:v>High Cost/Staff</c:v>
                  </c:pt>
                  <c:pt idx="7">
                    <c:v>High Cost/Consult</c:v>
                  </c:pt>
                </c:lvl>
                <c:lvl>
                  <c:pt idx="0">
                    <c:v>Identity Management and IT Security</c:v>
                  </c:pt>
                  <c:pt idx="2">
                    <c:v>Direct, Core Workday transactional impact</c:v>
                  </c:pt>
                  <c:pt idx="4">
                    <c:v>Data delivery, warehouses and BI </c:v>
                  </c:pt>
                  <c:pt idx="6">
                    <c:v>General technical and project management</c:v>
                  </c:pt>
                  <c:pt idx="8">
                    <c:v>TOTAL HIGH COSTS (STAFF/CONSULT)</c:v>
                  </c:pt>
                </c:lvl>
              </c:multiLvlStrCache>
            </c:multiLvlStrRef>
          </c:cat>
          <c:val>
            <c:numRef>
              <c:f>Charts!$E$148:$E$156</c:f>
              <c:numCache>
                <c:formatCode>"$"#,##0</c:formatCode>
                <c:ptCount val="9"/>
                <c:pt idx="0">
                  <c:v>62000.0</c:v>
                </c:pt>
                <c:pt idx="1">
                  <c:v>75000.0</c:v>
                </c:pt>
                <c:pt idx="2">
                  <c:v>829500.0</c:v>
                </c:pt>
                <c:pt idx="3">
                  <c:v>2.2E6</c:v>
                </c:pt>
                <c:pt idx="4">
                  <c:v>0.0</c:v>
                </c:pt>
                <c:pt idx="5">
                  <c:v>0.0</c:v>
                </c:pt>
                <c:pt idx="6">
                  <c:v>722020.0000000001</c:v>
                </c:pt>
                <c:pt idx="7">
                  <c:v>0.0</c:v>
                </c:pt>
                <c:pt idx="8">
                  <c:v>3.88852E6</c:v>
                </c:pt>
              </c:numCache>
            </c:numRef>
          </c:val>
        </c:ser>
        <c:dLbls>
          <c:showLegendKey val="0"/>
          <c:showVal val="1"/>
          <c:showCatName val="0"/>
          <c:showSerName val="0"/>
          <c:showPercent val="0"/>
          <c:showBubbleSize val="0"/>
        </c:dLbls>
        <c:gapWidth val="75"/>
        <c:axId val="474560504"/>
        <c:axId val="474563480"/>
      </c:barChart>
      <c:catAx>
        <c:axId val="474560504"/>
        <c:scaling>
          <c:orientation val="minMax"/>
        </c:scaling>
        <c:delete val="0"/>
        <c:axPos val="b"/>
        <c:majorTickMark val="none"/>
        <c:minorTickMark val="none"/>
        <c:tickLblPos val="nextTo"/>
        <c:crossAx val="474563480"/>
        <c:crosses val="autoZero"/>
        <c:auto val="1"/>
        <c:lblAlgn val="ctr"/>
        <c:lblOffset val="100"/>
        <c:noMultiLvlLbl val="0"/>
      </c:catAx>
      <c:valAx>
        <c:axId val="474563480"/>
        <c:scaling>
          <c:orientation val="minMax"/>
        </c:scaling>
        <c:delete val="0"/>
        <c:axPos val="l"/>
        <c:numFmt formatCode="&quot;$&quot;#,##0" sourceLinked="1"/>
        <c:majorTickMark val="none"/>
        <c:minorTickMark val="none"/>
        <c:tickLblPos val="nextTo"/>
        <c:crossAx val="474560504"/>
        <c:crosses val="autoZero"/>
        <c:crossBetween val="between"/>
      </c:valAx>
    </c:plotArea>
    <c:legend>
      <c:legendPos val="b"/>
      <c:layout>
        <c:manualLayout>
          <c:xMode val="edge"/>
          <c:yMode val="edge"/>
          <c:x val="0.306619175779648"/>
          <c:y val="0.907023549139691"/>
          <c:w val="0.391844140511661"/>
          <c:h val="0.0929764508603091"/>
        </c:manualLayout>
      </c:layout>
      <c:overlay val="0"/>
    </c:legend>
    <c:plotVisOnly val="1"/>
    <c:dispBlanksAs val="gap"/>
    <c:showDLblsOverMax val="0"/>
  </c:chart>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v>Low Estimates for Deffered Work with Resource Breakdown</c:v>
          </c:tx>
          <c:invertIfNegative val="0"/>
          <c:cat>
            <c:multiLvlStrRef>
              <c:f>Charts!$A$160:$B$168</c:f>
              <c:multiLvlStrCache>
                <c:ptCount val="9"/>
                <c:lvl>
                  <c:pt idx="0">
                    <c:v>Low Cost/Staff</c:v>
                  </c:pt>
                  <c:pt idx="1">
                    <c:v>Low Cost/Consult</c:v>
                  </c:pt>
                  <c:pt idx="2">
                    <c:v>Low Cost/Staff</c:v>
                  </c:pt>
                  <c:pt idx="3">
                    <c:v>Low Cost/Consult</c:v>
                  </c:pt>
                  <c:pt idx="4">
                    <c:v>Low Cost/Staff</c:v>
                  </c:pt>
                  <c:pt idx="5">
                    <c:v>Low Cost/Consult</c:v>
                  </c:pt>
                  <c:pt idx="6">
                    <c:v>Low Cost/Staff</c:v>
                  </c:pt>
                  <c:pt idx="7">
                    <c:v>Low Cost/Consult</c:v>
                  </c:pt>
                </c:lvl>
                <c:lvl>
                  <c:pt idx="0">
                    <c:v>Identity Management and IT Security</c:v>
                  </c:pt>
                  <c:pt idx="2">
                    <c:v>Direct, Core Workday transactional impact</c:v>
                  </c:pt>
                  <c:pt idx="4">
                    <c:v>Data delivery, warehouses and BI (DEFFERED)</c:v>
                  </c:pt>
                  <c:pt idx="6">
                    <c:v>General technical and project management</c:v>
                  </c:pt>
                  <c:pt idx="8">
                    <c:v>TOTAL LOW COSTS (STAFF/CONSULT)</c:v>
                  </c:pt>
                </c:lvl>
              </c:multiLvlStrCache>
            </c:multiLvlStrRef>
          </c:cat>
          <c:val>
            <c:numRef>
              <c:f>Charts!$E$160:$E$168</c:f>
              <c:numCache>
                <c:formatCode>"$"#,##0</c:formatCode>
                <c:ptCount val="9"/>
                <c:pt idx="0">
                  <c:v>33000.0</c:v>
                </c:pt>
                <c:pt idx="1">
                  <c:v>37500.0</c:v>
                </c:pt>
                <c:pt idx="2">
                  <c:v>460000.0</c:v>
                </c:pt>
                <c:pt idx="3">
                  <c:v>1.208E6</c:v>
                </c:pt>
                <c:pt idx="4">
                  <c:v>0.0</c:v>
                </c:pt>
                <c:pt idx="5">
                  <c:v>0.0</c:v>
                </c:pt>
                <c:pt idx="6">
                  <c:v>364510.0000000001</c:v>
                </c:pt>
                <c:pt idx="7">
                  <c:v>0.0</c:v>
                </c:pt>
                <c:pt idx="8">
                  <c:v>0.0</c:v>
                </c:pt>
              </c:numCache>
            </c:numRef>
          </c:val>
        </c:ser>
        <c:dLbls>
          <c:showLegendKey val="0"/>
          <c:showVal val="1"/>
          <c:showCatName val="0"/>
          <c:showSerName val="0"/>
          <c:showPercent val="0"/>
          <c:showBubbleSize val="0"/>
        </c:dLbls>
        <c:gapWidth val="75"/>
        <c:axId val="474591256"/>
        <c:axId val="474594232"/>
      </c:barChart>
      <c:catAx>
        <c:axId val="474591256"/>
        <c:scaling>
          <c:orientation val="minMax"/>
        </c:scaling>
        <c:delete val="0"/>
        <c:axPos val="b"/>
        <c:majorTickMark val="none"/>
        <c:minorTickMark val="none"/>
        <c:tickLblPos val="nextTo"/>
        <c:crossAx val="474594232"/>
        <c:crosses val="autoZero"/>
        <c:auto val="1"/>
        <c:lblAlgn val="ctr"/>
        <c:lblOffset val="100"/>
        <c:noMultiLvlLbl val="0"/>
      </c:catAx>
      <c:valAx>
        <c:axId val="474594232"/>
        <c:scaling>
          <c:orientation val="minMax"/>
        </c:scaling>
        <c:delete val="0"/>
        <c:axPos val="l"/>
        <c:numFmt formatCode="&quot;$&quot;#,##0" sourceLinked="1"/>
        <c:majorTickMark val="none"/>
        <c:minorTickMark val="none"/>
        <c:tickLblPos val="nextTo"/>
        <c:crossAx val="474591256"/>
        <c:crosses val="autoZero"/>
        <c:crossBetween val="between"/>
      </c:valAx>
    </c:plotArea>
    <c:legend>
      <c:legendPos val="b"/>
      <c:overlay val="0"/>
    </c:legend>
    <c:plotVisOnly val="1"/>
    <c:dispBlanksAs val="gap"/>
    <c:showDLblsOverMax val="0"/>
  </c:chart>
  <c:printSettings>
    <c:headerFooter/>
    <c:pageMargins b="1.0" l="0.75" r="0.75" t="1.0"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July 2012 vs Jan 2013 Costs including</a:t>
            </a:r>
          </a:p>
          <a:p>
            <a:pPr>
              <a:defRPr/>
            </a:pPr>
            <a:r>
              <a:rPr lang="en-US"/>
              <a:t>Low</a:t>
            </a:r>
            <a:r>
              <a:rPr lang="en-US" baseline="0"/>
              <a:t> and High Estimates and </a:t>
            </a:r>
            <a:r>
              <a:rPr lang="en-US"/>
              <a:t>Resource</a:t>
            </a:r>
            <a:r>
              <a:rPr lang="en-US" baseline="0"/>
              <a:t> Costs</a:t>
            </a:r>
            <a:endParaRPr lang="en-US"/>
          </a:p>
          <a:p>
            <a:pPr>
              <a:defRPr/>
            </a:pPr>
            <a:endParaRPr lang="en-US"/>
          </a:p>
        </c:rich>
      </c:tx>
      <c:overlay val="0"/>
    </c:title>
    <c:autoTitleDeleted val="0"/>
    <c:plotArea>
      <c:layout/>
      <c:barChart>
        <c:barDir val="col"/>
        <c:grouping val="clustered"/>
        <c:varyColors val="0"/>
        <c:ser>
          <c:idx val="0"/>
          <c:order val="0"/>
          <c:tx>
            <c:strRef>
              <c:f>Charts!$C$174</c:f>
              <c:strCache>
                <c:ptCount val="1"/>
                <c:pt idx="0">
                  <c:v>Identity Management and IT Security</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Charts!$C$175:$C$186</c:f>
              <c:numCache>
                <c:formatCode>"$"#,##0</c:formatCode>
                <c:ptCount val="12"/>
                <c:pt idx="0">
                  <c:v>0.0</c:v>
                </c:pt>
                <c:pt idx="1">
                  <c:v>0.0</c:v>
                </c:pt>
                <c:pt idx="2">
                  <c:v>62000.0</c:v>
                </c:pt>
                <c:pt idx="3">
                  <c:v>75000.0</c:v>
                </c:pt>
                <c:pt idx="4">
                  <c:v>0.0</c:v>
                </c:pt>
                <c:pt idx="5">
                  <c:v>0.0</c:v>
                </c:pt>
                <c:pt idx="6">
                  <c:v>0.0</c:v>
                </c:pt>
                <c:pt idx="7">
                  <c:v>0.0</c:v>
                </c:pt>
                <c:pt idx="8">
                  <c:v>33000.0</c:v>
                </c:pt>
                <c:pt idx="9">
                  <c:v>37500.0</c:v>
                </c:pt>
                <c:pt idx="10">
                  <c:v>62000.0</c:v>
                </c:pt>
                <c:pt idx="11">
                  <c:v>75000.0</c:v>
                </c:pt>
              </c:numCache>
            </c:numRef>
          </c:val>
        </c:ser>
        <c:ser>
          <c:idx val="1"/>
          <c:order val="1"/>
          <c:tx>
            <c:strRef>
              <c:f>Charts!$D$174</c:f>
              <c:strCache>
                <c:ptCount val="1"/>
                <c:pt idx="0">
                  <c:v>Direct, Core Workday transactional impact</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Charts!$D$175:$D$186</c:f>
              <c:numCache>
                <c:formatCode>"$"#,##0</c:formatCode>
                <c:ptCount val="12"/>
                <c:pt idx="0">
                  <c:v>605750.0</c:v>
                </c:pt>
                <c:pt idx="1">
                  <c:v>384375.0</c:v>
                </c:pt>
                <c:pt idx="2">
                  <c:v>223750.0</c:v>
                </c:pt>
                <c:pt idx="3">
                  <c:v>1.815625E6</c:v>
                </c:pt>
                <c:pt idx="4">
                  <c:v>326750.0</c:v>
                </c:pt>
                <c:pt idx="5">
                  <c:v>193125.0</c:v>
                </c:pt>
                <c:pt idx="6">
                  <c:v>605750.0</c:v>
                </c:pt>
                <c:pt idx="7">
                  <c:v>384375.0</c:v>
                </c:pt>
                <c:pt idx="8">
                  <c:v>460000.0</c:v>
                </c:pt>
                <c:pt idx="9">
                  <c:v>1.208E6</c:v>
                </c:pt>
                <c:pt idx="10">
                  <c:v>829500.0</c:v>
                </c:pt>
                <c:pt idx="11">
                  <c:v>2.2E6</c:v>
                </c:pt>
              </c:numCache>
            </c:numRef>
          </c:val>
        </c:ser>
        <c:ser>
          <c:idx val="2"/>
          <c:order val="2"/>
          <c:tx>
            <c:strRef>
              <c:f>Charts!$E$174</c:f>
              <c:strCache>
                <c:ptCount val="1"/>
                <c:pt idx="0">
                  <c:v>Data delivery, warehouses and BI </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Charts!$E$175:$E$186</c:f>
              <c:numCache>
                <c:formatCode>"$"#,##0</c:formatCode>
                <c:ptCount val="12"/>
                <c:pt idx="0">
                  <c:v>0.0</c:v>
                </c:pt>
                <c:pt idx="1">
                  <c:v>0.0</c:v>
                </c:pt>
                <c:pt idx="2">
                  <c:v>0.0</c:v>
                </c:pt>
                <c:pt idx="3">
                  <c:v>0.0</c:v>
                </c:pt>
                <c:pt idx="4">
                  <c:v>0.0</c:v>
                </c:pt>
                <c:pt idx="5">
                  <c:v>0.0</c:v>
                </c:pt>
                <c:pt idx="6">
                  <c:v>0.0</c:v>
                </c:pt>
                <c:pt idx="7">
                  <c:v>0.0</c:v>
                </c:pt>
                <c:pt idx="8">
                  <c:v>0.0</c:v>
                </c:pt>
                <c:pt idx="9">
                  <c:v>0.0</c:v>
                </c:pt>
                <c:pt idx="10">
                  <c:v>0.0</c:v>
                </c:pt>
                <c:pt idx="11">
                  <c:v>0.0</c:v>
                </c:pt>
              </c:numCache>
            </c:numRef>
          </c:val>
        </c:ser>
        <c:ser>
          <c:idx val="3"/>
          <c:order val="3"/>
          <c:tx>
            <c:strRef>
              <c:f>Charts!$F$174</c:f>
              <c:strCache>
                <c:ptCount val="1"/>
                <c:pt idx="0">
                  <c:v>General technical and project management</c:v>
                </c:pt>
              </c:strCache>
            </c:strRef>
          </c:tx>
          <c:invertIfNegative val="0"/>
          <c:cat>
            <c:multiLvlStrRef>
              <c:f>Charts!$A$175:$B$186</c:f>
              <c:multiLvlStrCache>
                <c:ptCount val="12"/>
                <c:lvl>
                  <c:pt idx="0">
                    <c:v>Staff</c:v>
                  </c:pt>
                  <c:pt idx="1">
                    <c:v>Consulting</c:v>
                  </c:pt>
                  <c:pt idx="2">
                    <c:v>Staff</c:v>
                  </c:pt>
                  <c:pt idx="3">
                    <c:v>Consulting</c:v>
                  </c:pt>
                  <c:pt idx="4">
                    <c:v>Staff</c:v>
                  </c:pt>
                  <c:pt idx="5">
                    <c:v>Consulting</c:v>
                  </c:pt>
                  <c:pt idx="6">
                    <c:v>Staff</c:v>
                  </c:pt>
                  <c:pt idx="7">
                    <c:v>Consulting</c:v>
                  </c:pt>
                  <c:pt idx="8">
                    <c:v>Staff</c:v>
                  </c:pt>
                  <c:pt idx="9">
                    <c:v>Consulting</c:v>
                  </c:pt>
                  <c:pt idx="10">
                    <c:v>Staff</c:v>
                  </c:pt>
                  <c:pt idx="11">
                    <c:v>Consulting</c:v>
                  </c:pt>
                </c:lvl>
                <c:lvl>
                  <c:pt idx="0">
                    <c:v>Low Estimates July 2012 Go-Live</c:v>
                  </c:pt>
                  <c:pt idx="2">
                    <c:v>High Estimates July 2012 Go-Live</c:v>
                  </c:pt>
                  <c:pt idx="4">
                    <c:v>Low Estimates Jan 2013 Go-Live</c:v>
                  </c:pt>
                  <c:pt idx="6">
                    <c:v>High Estimates Jan 2013 Go-Live</c:v>
                  </c:pt>
                  <c:pt idx="8">
                    <c:v>Low Estimates Deferred post-July 2012</c:v>
                  </c:pt>
                  <c:pt idx="10">
                    <c:v>High Estimates Deferred post-July 2012</c:v>
                  </c:pt>
                </c:lvl>
              </c:multiLvlStrCache>
            </c:multiLvlStrRef>
          </c:cat>
          <c:val>
            <c:numRef>
              <c:f>Charts!$F$175:$F$186</c:f>
              <c:numCache>
                <c:formatCode>"$"#,##0</c:formatCode>
                <c:ptCount val="12"/>
                <c:pt idx="0">
                  <c:v>345510.0000000001</c:v>
                </c:pt>
                <c:pt idx="1">
                  <c:v>0.0</c:v>
                </c:pt>
                <c:pt idx="2">
                  <c:v>376510.0000000001</c:v>
                </c:pt>
                <c:pt idx="3">
                  <c:v>0.0</c:v>
                </c:pt>
                <c:pt idx="4">
                  <c:v>172755.0</c:v>
                </c:pt>
                <c:pt idx="5">
                  <c:v>0.0</c:v>
                </c:pt>
                <c:pt idx="6">
                  <c:v>345510.0000000001</c:v>
                </c:pt>
                <c:pt idx="7">
                  <c:v>0.0</c:v>
                </c:pt>
                <c:pt idx="8">
                  <c:v>364510.0000000001</c:v>
                </c:pt>
                <c:pt idx="9">
                  <c:v>0.0</c:v>
                </c:pt>
                <c:pt idx="10">
                  <c:v>722020.0000000001</c:v>
                </c:pt>
                <c:pt idx="11">
                  <c:v>0.0</c:v>
                </c:pt>
              </c:numCache>
            </c:numRef>
          </c:val>
        </c:ser>
        <c:dLbls>
          <c:showLegendKey val="0"/>
          <c:showVal val="0"/>
          <c:showCatName val="0"/>
          <c:showSerName val="0"/>
          <c:showPercent val="0"/>
          <c:showBubbleSize val="0"/>
        </c:dLbls>
        <c:gapWidth val="150"/>
        <c:axId val="474640552"/>
        <c:axId val="474643672"/>
      </c:barChart>
      <c:catAx>
        <c:axId val="474640552"/>
        <c:scaling>
          <c:orientation val="minMax"/>
        </c:scaling>
        <c:delete val="0"/>
        <c:axPos val="b"/>
        <c:majorTickMark val="none"/>
        <c:minorTickMark val="none"/>
        <c:tickLblPos val="nextTo"/>
        <c:crossAx val="474643672"/>
        <c:crosses val="autoZero"/>
        <c:auto val="1"/>
        <c:lblAlgn val="ctr"/>
        <c:lblOffset val="100"/>
        <c:noMultiLvlLbl val="0"/>
      </c:catAx>
      <c:valAx>
        <c:axId val="474643672"/>
        <c:scaling>
          <c:orientation val="minMax"/>
        </c:scaling>
        <c:delete val="0"/>
        <c:axPos val="l"/>
        <c:majorGridlines/>
        <c:title>
          <c:tx>
            <c:rich>
              <a:bodyPr/>
              <a:lstStyle/>
              <a:p>
                <a:pPr>
                  <a:defRPr/>
                </a:pPr>
                <a:r>
                  <a:rPr lang="en-US"/>
                  <a:t>Estimated</a:t>
                </a:r>
                <a:r>
                  <a:rPr lang="en-US" baseline="0"/>
                  <a:t> Costs</a:t>
                </a:r>
                <a:endParaRPr lang="en-US"/>
              </a:p>
            </c:rich>
          </c:tx>
          <c:overlay val="0"/>
        </c:title>
        <c:numFmt formatCode="&quot;$&quot;#,##0" sourceLinked="1"/>
        <c:majorTickMark val="none"/>
        <c:minorTickMark val="none"/>
        <c:tickLblPos val="nextTo"/>
        <c:crossAx val="474640552"/>
        <c:crosses val="autoZero"/>
        <c:crossBetween val="between"/>
      </c:valAx>
      <c:dTable>
        <c:showHorzBorder val="1"/>
        <c:showVertBorder val="1"/>
        <c:showOutline val="1"/>
        <c:showKeys val="1"/>
      </c:dTable>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97</xdr:row>
      <xdr:rowOff>12700</xdr:rowOff>
    </xdr:from>
    <xdr:to>
      <xdr:col>4</xdr:col>
      <xdr:colOff>711200</xdr:colOff>
      <xdr:row>121</xdr:row>
      <xdr:rowOff>101600</xdr:rowOff>
    </xdr:to>
    <xdr:graphicFrame macro="">
      <xdr:nvGraphicFramePr>
        <xdr:cNvPr id="44" name="Chart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812799</xdr:colOff>
      <xdr:row>97</xdr:row>
      <xdr:rowOff>50801</xdr:rowOff>
    </xdr:from>
    <xdr:to>
      <xdr:col>15</xdr:col>
      <xdr:colOff>685800</xdr:colOff>
      <xdr:row>121</xdr:row>
      <xdr:rowOff>88901</xdr:rowOff>
    </xdr:to>
    <xdr:graphicFrame macro="">
      <xdr:nvGraphicFramePr>
        <xdr:cNvPr id="45" name="Chart 4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25400</xdr:colOff>
      <xdr:row>62</xdr:row>
      <xdr:rowOff>0</xdr:rowOff>
    </xdr:from>
    <xdr:to>
      <xdr:col>4</xdr:col>
      <xdr:colOff>762000</xdr:colOff>
      <xdr:row>96</xdr:row>
      <xdr:rowOff>50800</xdr:rowOff>
    </xdr:to>
    <xdr:graphicFrame macro="">
      <xdr:nvGraphicFramePr>
        <xdr:cNvPr id="46" name="Chart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825500</xdr:colOff>
      <xdr:row>62</xdr:row>
      <xdr:rowOff>0</xdr:rowOff>
    </xdr:from>
    <xdr:to>
      <xdr:col>15</xdr:col>
      <xdr:colOff>635000</xdr:colOff>
      <xdr:row>96</xdr:row>
      <xdr:rowOff>76200</xdr:rowOff>
    </xdr:to>
    <xdr:graphicFrame macro="">
      <xdr:nvGraphicFramePr>
        <xdr:cNvPr id="47" name="Chart 4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122</xdr:row>
      <xdr:rowOff>63500</xdr:rowOff>
    </xdr:from>
    <xdr:to>
      <xdr:col>4</xdr:col>
      <xdr:colOff>711200</xdr:colOff>
      <xdr:row>140</xdr:row>
      <xdr:rowOff>63500</xdr:rowOff>
    </xdr:to>
    <xdr:graphicFrame macro="">
      <xdr:nvGraphicFramePr>
        <xdr:cNvPr id="48" name="Chart 4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787400</xdr:colOff>
      <xdr:row>122</xdr:row>
      <xdr:rowOff>50800</xdr:rowOff>
    </xdr:from>
    <xdr:to>
      <xdr:col>15</xdr:col>
      <xdr:colOff>622300</xdr:colOff>
      <xdr:row>140</xdr:row>
      <xdr:rowOff>50800</xdr:rowOff>
    </xdr:to>
    <xdr:graphicFrame macro="">
      <xdr:nvGraphicFramePr>
        <xdr:cNvPr id="49" name="Chart 4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2247900</xdr:colOff>
      <xdr:row>0</xdr:row>
      <xdr:rowOff>133350</xdr:rowOff>
    </xdr:from>
    <xdr:to>
      <xdr:col>9</xdr:col>
      <xdr:colOff>381000</xdr:colOff>
      <xdr:row>56</xdr:row>
      <xdr:rowOff>25400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opLeftCell="H1" workbookViewId="0">
      <selection activeCell="O4" sqref="O4"/>
    </sheetView>
  </sheetViews>
  <sheetFormatPr baseColWidth="10" defaultRowHeight="12" x14ac:dyDescent="0"/>
  <cols>
    <col min="1" max="1" width="52.1640625" customWidth="1"/>
    <col min="2" max="2" width="20.1640625" customWidth="1"/>
    <col min="3" max="3" width="20.33203125" customWidth="1"/>
    <col min="4" max="9" width="17" customWidth="1"/>
    <col min="10" max="10" width="19.83203125" customWidth="1"/>
    <col min="11" max="11" width="17" customWidth="1"/>
    <col min="12" max="12" width="12.83203125" customWidth="1"/>
    <col min="13" max="13" width="16.6640625" customWidth="1"/>
    <col min="14" max="14" width="13.83203125" customWidth="1"/>
    <col min="15" max="15" width="15.6640625" customWidth="1"/>
    <col min="16" max="16" width="13.1640625" customWidth="1"/>
    <col min="17" max="17" width="15.83203125" customWidth="1"/>
    <col min="18" max="18" width="14.5" customWidth="1"/>
    <col min="19" max="19" width="15.6640625" customWidth="1"/>
  </cols>
  <sheetData>
    <row r="1" spans="1:19" ht="13" thickBot="1"/>
    <row r="2" spans="1:19" s="80" customFormat="1" ht="90" customHeight="1">
      <c r="A2" s="84"/>
      <c r="B2" s="216" t="s">
        <v>91</v>
      </c>
      <c r="C2" s="217"/>
      <c r="D2" s="213" t="str">
        <f>Details!Q1</f>
        <v xml:space="preserve">Phase 1                                               </v>
      </c>
      <c r="E2" s="214"/>
      <c r="F2" s="214"/>
      <c r="G2" s="215"/>
      <c r="H2" s="213" t="str">
        <f>Details!U1</f>
        <v>Phase 2</v>
      </c>
      <c r="I2" s="214"/>
      <c r="J2" s="214"/>
      <c r="K2" s="215"/>
      <c r="L2" s="218" t="s">
        <v>177</v>
      </c>
      <c r="M2" s="219"/>
      <c r="N2" s="219"/>
      <c r="O2" s="220"/>
      <c r="P2" s="218" t="s">
        <v>178</v>
      </c>
      <c r="Q2" s="219"/>
      <c r="R2" s="219"/>
      <c r="S2" s="220"/>
    </row>
    <row r="3" spans="1:19" s="136" customFormat="1" ht="34">
      <c r="A3" s="85" t="s">
        <v>52</v>
      </c>
      <c r="B3" s="135" t="s">
        <v>71</v>
      </c>
      <c r="C3" s="147" t="s">
        <v>72</v>
      </c>
      <c r="D3" s="148" t="s">
        <v>109</v>
      </c>
      <c r="E3" s="132" t="s">
        <v>110</v>
      </c>
      <c r="F3" s="132" t="s">
        <v>111</v>
      </c>
      <c r="G3" s="149" t="s">
        <v>112</v>
      </c>
      <c r="H3" s="155" t="s">
        <v>109</v>
      </c>
      <c r="I3" s="133" t="s">
        <v>110</v>
      </c>
      <c r="J3" s="132" t="s">
        <v>111</v>
      </c>
      <c r="K3" s="149" t="s">
        <v>112</v>
      </c>
      <c r="L3" s="155" t="s">
        <v>109</v>
      </c>
      <c r="M3" s="133" t="s">
        <v>110</v>
      </c>
      <c r="N3" s="132" t="s">
        <v>111</v>
      </c>
      <c r="O3" s="149" t="s">
        <v>112</v>
      </c>
      <c r="P3" s="155" t="s">
        <v>109</v>
      </c>
      <c r="Q3" s="133" t="s">
        <v>110</v>
      </c>
      <c r="R3" s="132" t="s">
        <v>111</v>
      </c>
      <c r="S3" s="149" t="s">
        <v>112</v>
      </c>
    </row>
    <row r="4" spans="1:19" s="83" customFormat="1" ht="17">
      <c r="A4" s="82" t="str">
        <f>Details!A3</f>
        <v>Identity Management and IT Security</v>
      </c>
      <c r="B4" s="82">
        <f>Details!AG3</f>
        <v>580</v>
      </c>
      <c r="C4" s="86">
        <f>Details!AH3</f>
        <v>1120</v>
      </c>
      <c r="D4" s="150">
        <f>Details!Q7</f>
        <v>33000</v>
      </c>
      <c r="E4" s="134">
        <f>Details!R7</f>
        <v>37500</v>
      </c>
      <c r="F4" s="134">
        <f>Details!S7</f>
        <v>62000</v>
      </c>
      <c r="G4" s="151">
        <f>Details!T7</f>
        <v>75000</v>
      </c>
      <c r="H4" s="150">
        <f>Details!U7</f>
        <v>0</v>
      </c>
      <c r="I4" s="134">
        <f>Details!V7</f>
        <v>0</v>
      </c>
      <c r="J4" s="134">
        <f>Details!W7</f>
        <v>0</v>
      </c>
      <c r="K4" s="151">
        <f>Details!X7</f>
        <v>0</v>
      </c>
      <c r="L4" s="150">
        <f t="shared" ref="L4:O7" si="0">D4+H4</f>
        <v>33000</v>
      </c>
      <c r="M4" s="134">
        <f t="shared" si="0"/>
        <v>37500</v>
      </c>
      <c r="N4" s="134">
        <f t="shared" si="0"/>
        <v>62000</v>
      </c>
      <c r="O4" s="151">
        <f t="shared" si="0"/>
        <v>75000</v>
      </c>
      <c r="P4" s="150">
        <f t="shared" ref="P4:P7" si="1">H4+L4</f>
        <v>33000</v>
      </c>
      <c r="Q4" s="134">
        <f t="shared" ref="Q4:Q7" si="2">I4+M4</f>
        <v>37500</v>
      </c>
      <c r="R4" s="134">
        <f t="shared" ref="R4:R7" si="3">J4+N4</f>
        <v>62000</v>
      </c>
      <c r="S4" s="151">
        <f t="shared" ref="S4:S7" si="4">K4+O4</f>
        <v>75000</v>
      </c>
    </row>
    <row r="5" spans="1:19" s="83" customFormat="1" ht="17">
      <c r="A5" s="81" t="str">
        <f>Details!A8</f>
        <v>Direct, Core Workday transactional impact</v>
      </c>
      <c r="B5" s="82">
        <f>Details!AG8</f>
        <v>9320</v>
      </c>
      <c r="C5" s="86">
        <f>Details!AH8</f>
        <v>16295</v>
      </c>
      <c r="D5" s="150">
        <f>Details!Q22</f>
        <v>133250</v>
      </c>
      <c r="E5" s="134">
        <f>Details!R22</f>
        <v>1014875</v>
      </c>
      <c r="F5" s="134">
        <f>Details!S22</f>
        <v>223750</v>
      </c>
      <c r="G5" s="151">
        <f>Details!T22</f>
        <v>1815625</v>
      </c>
      <c r="H5" s="150">
        <f>Details!U22</f>
        <v>326750</v>
      </c>
      <c r="I5" s="134">
        <f>Details!V22</f>
        <v>193125</v>
      </c>
      <c r="J5" s="134">
        <f>Details!W22</f>
        <v>605750</v>
      </c>
      <c r="K5" s="151">
        <f>Details!X22</f>
        <v>384375</v>
      </c>
      <c r="L5" s="150">
        <f t="shared" si="0"/>
        <v>460000</v>
      </c>
      <c r="M5" s="134">
        <f t="shared" si="0"/>
        <v>1208000</v>
      </c>
      <c r="N5" s="134">
        <f t="shared" si="0"/>
        <v>829500</v>
      </c>
      <c r="O5" s="151">
        <f t="shared" si="0"/>
        <v>2200000</v>
      </c>
      <c r="P5" s="150">
        <f t="shared" si="1"/>
        <v>786750</v>
      </c>
      <c r="Q5" s="134">
        <f t="shared" si="2"/>
        <v>1401125</v>
      </c>
      <c r="R5" s="134">
        <f t="shared" si="3"/>
        <v>1435250</v>
      </c>
      <c r="S5" s="151">
        <f t="shared" si="4"/>
        <v>2584375</v>
      </c>
    </row>
    <row r="6" spans="1:19" s="83" customFormat="1" ht="17">
      <c r="A6" s="81" t="str">
        <f>Details!A23</f>
        <v xml:space="preserve">Data delivery, warehouses and BI </v>
      </c>
      <c r="B6" s="82">
        <f>Details!AG23</f>
        <v>0</v>
      </c>
      <c r="C6" s="86">
        <f>Details!AH23</f>
        <v>20000</v>
      </c>
      <c r="D6" s="150">
        <f>Details!Q26</f>
        <v>0</v>
      </c>
      <c r="E6" s="134">
        <f>Details!R26</f>
        <v>0</v>
      </c>
      <c r="F6" s="134">
        <f>Details!S26</f>
        <v>0</v>
      </c>
      <c r="G6" s="151">
        <f>Details!T26</f>
        <v>0</v>
      </c>
      <c r="H6" s="150">
        <f>Details!U26</f>
        <v>0</v>
      </c>
      <c r="I6" s="134">
        <f>Details!V26</f>
        <v>0</v>
      </c>
      <c r="J6" s="134">
        <f>Details!W26</f>
        <v>0</v>
      </c>
      <c r="K6" s="151">
        <f>Details!X26</f>
        <v>0</v>
      </c>
      <c r="L6" s="150">
        <f t="shared" si="0"/>
        <v>0</v>
      </c>
      <c r="M6" s="134">
        <f t="shared" si="0"/>
        <v>0</v>
      </c>
      <c r="N6" s="134">
        <f t="shared" si="0"/>
        <v>0</v>
      </c>
      <c r="O6" s="151">
        <f t="shared" si="0"/>
        <v>0</v>
      </c>
      <c r="P6" s="150">
        <f t="shared" si="1"/>
        <v>0</v>
      </c>
      <c r="Q6" s="134">
        <f t="shared" si="2"/>
        <v>0</v>
      </c>
      <c r="R6" s="134">
        <f t="shared" si="3"/>
        <v>0</v>
      </c>
      <c r="S6" s="151">
        <f t="shared" si="4"/>
        <v>0</v>
      </c>
    </row>
    <row r="7" spans="1:19" s="83" customFormat="1" ht="18" thickBot="1">
      <c r="A7" s="139" t="str">
        <f>Details!A27</f>
        <v>General technical and project management</v>
      </c>
      <c r="B7" s="140">
        <f>Details!AG27</f>
        <v>5425</v>
      </c>
      <c r="C7" s="141">
        <f>Details!AH27</f>
        <v>10780</v>
      </c>
      <c r="D7" s="152">
        <f>Details!Q31</f>
        <v>191755.00000000003</v>
      </c>
      <c r="E7" s="142">
        <f>Details!R31</f>
        <v>0</v>
      </c>
      <c r="F7" s="142">
        <f>Details!S31</f>
        <v>376510.00000000006</v>
      </c>
      <c r="G7" s="153">
        <f>Details!T31</f>
        <v>0</v>
      </c>
      <c r="H7" s="152">
        <f>Details!U31</f>
        <v>172755.00000000003</v>
      </c>
      <c r="I7" s="142">
        <f>Details!V31</f>
        <v>0</v>
      </c>
      <c r="J7" s="142">
        <f>Details!W31</f>
        <v>345510.00000000006</v>
      </c>
      <c r="K7" s="153">
        <f>Details!X31</f>
        <v>0</v>
      </c>
      <c r="L7" s="150">
        <f t="shared" si="0"/>
        <v>364510.00000000006</v>
      </c>
      <c r="M7" s="134">
        <f t="shared" si="0"/>
        <v>0</v>
      </c>
      <c r="N7" s="134">
        <f t="shared" si="0"/>
        <v>722020.00000000012</v>
      </c>
      <c r="O7" s="151">
        <f t="shared" si="0"/>
        <v>0</v>
      </c>
      <c r="P7" s="150">
        <f t="shared" si="1"/>
        <v>537265.00000000012</v>
      </c>
      <c r="Q7" s="134">
        <f t="shared" si="2"/>
        <v>0</v>
      </c>
      <c r="R7" s="134">
        <f t="shared" si="3"/>
        <v>1067530.0000000002</v>
      </c>
      <c r="S7" s="151">
        <f t="shared" si="4"/>
        <v>0</v>
      </c>
    </row>
    <row r="8" spans="1:19" s="137" customFormat="1" ht="18" thickBot="1">
      <c r="A8" s="143" t="s">
        <v>60</v>
      </c>
      <c r="B8" s="144">
        <f>SUM(B4:B7)</f>
        <v>15325</v>
      </c>
      <c r="C8" s="144">
        <f>SUM(C4:C7)</f>
        <v>48195</v>
      </c>
      <c r="D8" s="154">
        <f>Details!Q34</f>
        <v>360000</v>
      </c>
      <c r="E8" s="145">
        <f>Details!R34</f>
        <v>1050000</v>
      </c>
      <c r="F8" s="145">
        <f>Details!S34</f>
        <v>660000</v>
      </c>
      <c r="G8" s="146">
        <f>Details!T34</f>
        <v>1890000</v>
      </c>
      <c r="H8" s="154">
        <f>Details!U34</f>
        <v>500000</v>
      </c>
      <c r="I8" s="145">
        <f>Details!V34</f>
        <v>190000</v>
      </c>
      <c r="J8" s="145">
        <f>Details!W34</f>
        <v>950000</v>
      </c>
      <c r="K8" s="146">
        <f>Details!X34</f>
        <v>380000</v>
      </c>
      <c r="L8" s="154">
        <f>SUM(L4:L7)</f>
        <v>857510</v>
      </c>
      <c r="M8" s="154">
        <f>SUM(M4:M7)</f>
        <v>1245500</v>
      </c>
      <c r="N8" s="154">
        <f>SUM(N4:N7)</f>
        <v>1613520</v>
      </c>
      <c r="O8" s="154">
        <f>SUM(O4:O7)</f>
        <v>2275000</v>
      </c>
    </row>
    <row r="10" spans="1:19" ht="17">
      <c r="A10" s="24" t="s">
        <v>74</v>
      </c>
      <c r="B10" s="19"/>
      <c r="C10" s="19"/>
      <c r="J10" t="s">
        <v>142</v>
      </c>
      <c r="K10" t="s">
        <v>144</v>
      </c>
      <c r="L10" s="209">
        <f>SUM(L8+M8)</f>
        <v>2103010</v>
      </c>
    </row>
    <row r="11" spans="1:19" ht="17">
      <c r="A11" s="21" t="s">
        <v>62</v>
      </c>
      <c r="B11" s="22" t="s">
        <v>4</v>
      </c>
      <c r="C11" s="23">
        <v>100</v>
      </c>
      <c r="J11" t="s">
        <v>143</v>
      </c>
      <c r="K11" t="s">
        <v>144</v>
      </c>
      <c r="L11" s="209">
        <f>SUM(N8:O8)</f>
        <v>3888520</v>
      </c>
    </row>
    <row r="12" spans="1:19" ht="17">
      <c r="A12" s="21" t="s">
        <v>73</v>
      </c>
      <c r="B12" s="22" t="s">
        <v>4</v>
      </c>
      <c r="C12" s="23">
        <v>150</v>
      </c>
    </row>
    <row r="13" spans="1:19" ht="17">
      <c r="A13" s="19"/>
      <c r="B13" s="19"/>
      <c r="C13" s="19"/>
    </row>
    <row r="14" spans="1:19" ht="17">
      <c r="A14" s="138" t="s">
        <v>119</v>
      </c>
      <c r="B14" s="19"/>
      <c r="C14" s="19"/>
    </row>
    <row r="15" spans="1:19" ht="17">
      <c r="A15" s="19"/>
      <c r="B15" s="19"/>
      <c r="C15" s="19"/>
    </row>
    <row r="16" spans="1:19" ht="17">
      <c r="A16" s="21"/>
      <c r="B16" s="18" t="s">
        <v>4</v>
      </c>
      <c r="C16" s="18" t="s">
        <v>4</v>
      </c>
      <c r="D16" s="18" t="s">
        <v>4</v>
      </c>
      <c r="E16" s="18" t="s">
        <v>4</v>
      </c>
      <c r="F16" s="18" t="s">
        <v>4</v>
      </c>
    </row>
    <row r="17" spans="1:6" ht="34">
      <c r="A17" s="21" t="s">
        <v>4</v>
      </c>
      <c r="B17" s="18" t="s">
        <v>162</v>
      </c>
      <c r="C17" s="18" t="s">
        <v>160</v>
      </c>
      <c r="D17" s="18" t="s">
        <v>161</v>
      </c>
      <c r="E17" s="18" t="s">
        <v>158</v>
      </c>
      <c r="F17" s="18" t="s">
        <v>159</v>
      </c>
    </row>
    <row r="18" spans="1:6" ht="17">
      <c r="A18" s="21" t="s">
        <v>171</v>
      </c>
      <c r="B18" s="239" t="s">
        <v>170</v>
      </c>
      <c r="C18" s="23">
        <f>D8</f>
        <v>360000</v>
      </c>
      <c r="D18" s="23">
        <f>E8</f>
        <v>1050000</v>
      </c>
      <c r="E18" s="23">
        <f>F8</f>
        <v>660000</v>
      </c>
      <c r="F18" s="23">
        <f>G8</f>
        <v>1890000</v>
      </c>
    </row>
    <row r="19" spans="1:6" ht="17">
      <c r="A19" s="21" t="s">
        <v>157</v>
      </c>
      <c r="B19" s="239" t="s">
        <v>169</v>
      </c>
      <c r="C19" s="212">
        <v>150000</v>
      </c>
      <c r="D19" s="212">
        <v>540000</v>
      </c>
      <c r="E19" s="212">
        <v>150000</v>
      </c>
      <c r="F19" s="212">
        <v>540000</v>
      </c>
    </row>
    <row r="20" spans="1:6" ht="17">
      <c r="A20" s="21" t="s">
        <v>172</v>
      </c>
      <c r="B20" s="239" t="s">
        <v>169</v>
      </c>
      <c r="C20" s="23">
        <f>H8</f>
        <v>500000</v>
      </c>
      <c r="D20" s="23">
        <f>I8</f>
        <v>190000</v>
      </c>
      <c r="E20" s="23">
        <f>J8</f>
        <v>950000</v>
      </c>
      <c r="F20" s="23">
        <f>K8</f>
        <v>380000</v>
      </c>
    </row>
    <row r="21" spans="1:6" ht="17">
      <c r="A21" s="19" t="s">
        <v>166</v>
      </c>
      <c r="B21" s="23">
        <f>SUM(D17:D20)+SUM(C17:C20)</f>
        <v>2790000</v>
      </c>
      <c r="C21" s="23" t="s">
        <v>4</v>
      </c>
    </row>
    <row r="22" spans="1:6" ht="17">
      <c r="A22" s="19" t="s">
        <v>167</v>
      </c>
      <c r="B22" s="23">
        <f>SUM(F17:F20)+SUM(E17:E20)</f>
        <v>4570000</v>
      </c>
      <c r="C22" s="19"/>
    </row>
    <row r="23" spans="1:6" ht="17">
      <c r="A23" s="211" t="s">
        <v>163</v>
      </c>
      <c r="B23" s="19"/>
      <c r="C23" s="19"/>
    </row>
    <row r="24" spans="1:6" ht="17">
      <c r="A24" s="211" t="s">
        <v>164</v>
      </c>
      <c r="B24" s="19"/>
      <c r="C24" s="19"/>
    </row>
    <row r="25" spans="1:6" ht="17">
      <c r="A25" s="211" t="s">
        <v>165</v>
      </c>
      <c r="B25" s="19"/>
      <c r="C25" s="19"/>
    </row>
    <row r="26" spans="1:6" ht="17">
      <c r="A26" s="21"/>
      <c r="B26" s="19"/>
      <c r="C26" s="19"/>
    </row>
    <row r="27" spans="1:6" ht="17">
      <c r="A27" s="21" t="s">
        <v>173</v>
      </c>
      <c r="B27" s="19"/>
      <c r="C27" s="19"/>
    </row>
    <row r="28" spans="1:6" ht="17">
      <c r="A28" s="21" t="s">
        <v>174</v>
      </c>
      <c r="B28" s="19"/>
      <c r="C28" s="19"/>
    </row>
    <row r="29" spans="1:6" ht="17">
      <c r="A29" s="24"/>
      <c r="B29" s="19"/>
      <c r="C29" s="19"/>
    </row>
    <row r="30" spans="1:6" ht="17">
      <c r="A30" s="21"/>
      <c r="B30" s="19"/>
      <c r="C30" s="19"/>
    </row>
    <row r="31" spans="1:6" ht="17">
      <c r="C31" s="19"/>
    </row>
    <row r="32" spans="1:6" ht="17">
      <c r="C32" s="19" t="s">
        <v>4</v>
      </c>
    </row>
  </sheetData>
  <mergeCells count="5">
    <mergeCell ref="D2:G2"/>
    <mergeCell ref="H2:K2"/>
    <mergeCell ref="B2:C2"/>
    <mergeCell ref="L2:O2"/>
    <mergeCell ref="P2:S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26" customWidth="1"/>
    <col min="2" max="2" width="118" style="17" customWidth="1"/>
  </cols>
  <sheetData>
    <row r="1" spans="1:3" ht="17">
      <c r="A1" s="30" t="s">
        <v>63</v>
      </c>
      <c r="B1" s="18"/>
      <c r="C1" s="19"/>
    </row>
    <row r="2" spans="1:3" ht="17">
      <c r="A2" s="32" t="s">
        <v>76</v>
      </c>
      <c r="B2" s="18" t="s">
        <v>78</v>
      </c>
      <c r="C2" s="19"/>
    </row>
    <row r="3" spans="1:3" ht="17">
      <c r="A3" s="32"/>
      <c r="B3" s="18" t="s">
        <v>80</v>
      </c>
    </row>
    <row r="4" spans="1:3" ht="51">
      <c r="A4" s="32" t="s">
        <v>77</v>
      </c>
      <c r="B4" s="18" t="s">
        <v>96</v>
      </c>
      <c r="C4" s="19"/>
    </row>
    <row r="5" spans="1:3" ht="17">
      <c r="A5" s="33"/>
      <c r="B5" s="18" t="s">
        <v>75</v>
      </c>
    </row>
    <row r="6" spans="1:3" ht="17">
      <c r="A6" s="33"/>
      <c r="B6" s="18" t="s">
        <v>97</v>
      </c>
    </row>
    <row r="7" spans="1:3" ht="17">
      <c r="A7" s="33"/>
      <c r="B7" s="18" t="s">
        <v>98</v>
      </c>
    </row>
    <row r="8" spans="1:3" ht="34">
      <c r="A8" s="32" t="s">
        <v>79</v>
      </c>
      <c r="B8" s="18" t="s">
        <v>99</v>
      </c>
      <c r="C8" s="19"/>
    </row>
    <row r="9" spans="1:3" ht="17">
      <c r="A9" s="32"/>
      <c r="B9" s="18" t="s">
        <v>4</v>
      </c>
    </row>
    <row r="10" spans="1:3" ht="17">
      <c r="A10" s="32"/>
      <c r="B10" s="18" t="s">
        <v>87</v>
      </c>
    </row>
    <row r="11" spans="1:3" ht="17">
      <c r="A11" s="33"/>
      <c r="B11" s="18" t="s">
        <v>86</v>
      </c>
    </row>
    <row r="12" spans="1:3" ht="34">
      <c r="A12" s="33"/>
      <c r="B12" s="18" t="s">
        <v>92</v>
      </c>
    </row>
    <row r="13" spans="1:3" ht="17">
      <c r="A13" s="33"/>
      <c r="B13" s="18" t="s">
        <v>4</v>
      </c>
    </row>
    <row r="14" spans="1:3" ht="17">
      <c r="A14" s="32" t="s">
        <v>83</v>
      </c>
      <c r="B14" s="18" t="s">
        <v>84</v>
      </c>
      <c r="C14" s="19"/>
    </row>
    <row r="15" spans="1:3" ht="17">
      <c r="A15" s="32"/>
      <c r="B15" s="18" t="s">
        <v>85</v>
      </c>
    </row>
    <row r="16" spans="1:3" ht="34">
      <c r="A16" s="32" t="s">
        <v>82</v>
      </c>
      <c r="B16" s="18" t="s">
        <v>93</v>
      </c>
      <c r="C16" s="19"/>
    </row>
    <row r="17" spans="1:3" ht="17">
      <c r="A17" s="32"/>
      <c r="C17" s="19" t="s">
        <v>4</v>
      </c>
    </row>
    <row r="18" spans="1:3" ht="17">
      <c r="A18" s="32" t="s">
        <v>88</v>
      </c>
      <c r="B18" s="18" t="s">
        <v>89</v>
      </c>
      <c r="C18" s="19"/>
    </row>
    <row r="19" spans="1:3" ht="17">
      <c r="A19" s="25"/>
      <c r="B19" s="18"/>
      <c r="C19" s="19"/>
    </row>
    <row r="20" spans="1:3" ht="34">
      <c r="A20" s="31" t="s">
        <v>95</v>
      </c>
      <c r="B20" s="18"/>
      <c r="C20" s="19"/>
    </row>
    <row r="21" spans="1:3" ht="17">
      <c r="A21" s="32" t="s">
        <v>81</v>
      </c>
      <c r="B21" s="18" t="s">
        <v>90</v>
      </c>
      <c r="C21" s="19"/>
    </row>
    <row r="22" spans="1:3" ht="34">
      <c r="B22" s="18" t="s">
        <v>100</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F187"/>
  <sheetViews>
    <sheetView topLeftCell="A53" zoomScale="75" zoomScaleNormal="75" zoomScalePageLayoutView="75" workbookViewId="0">
      <selection activeCell="N27" sqref="N27"/>
    </sheetView>
  </sheetViews>
  <sheetFormatPr baseColWidth="10" defaultRowHeight="12" x14ac:dyDescent="0"/>
  <cols>
    <col min="1" max="1" width="51.33203125" customWidth="1"/>
    <col min="2" max="2" width="20.33203125" customWidth="1"/>
    <col min="3" max="3" width="23.83203125" customWidth="1"/>
    <col min="4" max="4" width="26.33203125" customWidth="1"/>
    <col min="5" max="5" width="28.33203125" customWidth="1"/>
    <col min="6" max="6" width="26.5" customWidth="1"/>
  </cols>
  <sheetData>
    <row r="15" spans="1:5">
      <c r="A15" s="27"/>
      <c r="B15" s="27"/>
      <c r="C15" s="17"/>
      <c r="D15" s="17"/>
      <c r="E15" s="17"/>
    </row>
    <row r="16" spans="1:5">
      <c r="C16" s="28"/>
      <c r="D16" s="28"/>
      <c r="E16" s="28"/>
    </row>
    <row r="17" spans="3:5">
      <c r="C17" s="28"/>
      <c r="D17" s="28"/>
      <c r="E17" s="28"/>
    </row>
    <row r="18" spans="3:5">
      <c r="C18" s="28"/>
      <c r="D18" s="28"/>
      <c r="E18" s="28"/>
    </row>
    <row r="19" spans="3:5">
      <c r="C19" s="28"/>
      <c r="D19" s="28"/>
      <c r="E19" s="28"/>
    </row>
    <row r="20" spans="3:5">
      <c r="C20" s="28"/>
      <c r="D20" s="28"/>
      <c r="E20" s="28"/>
    </row>
    <row r="21" spans="3:5">
      <c r="C21" s="28"/>
      <c r="D21" s="28"/>
      <c r="E21" s="28"/>
    </row>
    <row r="67" ht="48" customHeight="1"/>
    <row r="147" spans="1:5" ht="17">
      <c r="A147" s="29" t="s">
        <v>122</v>
      </c>
      <c r="B147" s="29"/>
      <c r="C147" s="156">
        <v>41091</v>
      </c>
      <c r="D147" s="156">
        <v>41275</v>
      </c>
      <c r="E147" s="158" t="s">
        <v>127</v>
      </c>
    </row>
    <row r="148" spans="1:5" ht="17">
      <c r="A148" s="20" t="str">
        <f>SummaryofOptions!$A$4</f>
        <v>Identity Management and IT Security</v>
      </c>
      <c r="B148" s="20" t="str">
        <f>SummaryofOptions!$F$3</f>
        <v>High Cost/Staff</v>
      </c>
      <c r="C148" s="157">
        <f>SummaryofOptions!$F$4</f>
        <v>62000</v>
      </c>
      <c r="D148" s="157">
        <f>SummaryofOptions!$J$4</f>
        <v>0</v>
      </c>
      <c r="E148" s="157">
        <f>SummaryofOptions!$N$4</f>
        <v>62000</v>
      </c>
    </row>
    <row r="149" spans="1:5" ht="17">
      <c r="A149" s="20"/>
      <c r="B149" s="20" t="str">
        <f>SummaryofOptions!$G$3</f>
        <v>High Cost/Consult</v>
      </c>
      <c r="C149" s="157">
        <f>SummaryofOptions!$G$4</f>
        <v>75000</v>
      </c>
      <c r="D149" s="157">
        <f>SummaryofOptions!$K$4</f>
        <v>0</v>
      </c>
      <c r="E149" s="157">
        <f>SummaryofOptions!$O$4</f>
        <v>75000</v>
      </c>
    </row>
    <row r="150" spans="1:5" ht="17">
      <c r="A150" s="20" t="str">
        <f>SummaryofOptions!$A$5</f>
        <v>Direct, Core Workday transactional impact</v>
      </c>
      <c r="B150" s="20" t="str">
        <f>SummaryofOptions!$F$3</f>
        <v>High Cost/Staff</v>
      </c>
      <c r="C150" s="157">
        <f>SummaryofOptions!$F$5</f>
        <v>223750</v>
      </c>
      <c r="D150" s="157">
        <f>SummaryofOptions!$J$5</f>
        <v>605750</v>
      </c>
      <c r="E150" s="157">
        <f>SummaryofOptions!$N$5</f>
        <v>829500</v>
      </c>
    </row>
    <row r="151" spans="1:5" ht="17">
      <c r="A151" s="20"/>
      <c r="B151" s="20" t="str">
        <f>SummaryofOptions!$G$3</f>
        <v>High Cost/Consult</v>
      </c>
      <c r="C151" s="157">
        <f>SummaryofOptions!$G$5</f>
        <v>1815625</v>
      </c>
      <c r="D151" s="157">
        <f>SummaryofOptions!$K$5</f>
        <v>384375</v>
      </c>
      <c r="E151" s="157">
        <f>SummaryofOptions!$O$5</f>
        <v>2200000</v>
      </c>
    </row>
    <row r="152" spans="1:5" ht="17">
      <c r="A152" s="20" t="str">
        <f>SummaryofOptions!$A$6</f>
        <v xml:space="preserve">Data delivery, warehouses and BI </v>
      </c>
      <c r="B152" s="20" t="str">
        <f>SummaryofOptions!$F$3</f>
        <v>High Cost/Staff</v>
      </c>
      <c r="C152" s="157">
        <f>SummaryofOptions!$F$6</f>
        <v>0</v>
      </c>
      <c r="D152" s="157">
        <f>SummaryofOptions!$J$6</f>
        <v>0</v>
      </c>
      <c r="E152" s="157">
        <f>SummaryofOptions!$N$6</f>
        <v>0</v>
      </c>
    </row>
    <row r="153" spans="1:5" ht="17">
      <c r="A153" s="20"/>
      <c r="B153" s="20" t="str">
        <f>SummaryofOptions!$G$3</f>
        <v>High Cost/Consult</v>
      </c>
      <c r="C153" s="157">
        <f>SummaryofOptions!$G$6</f>
        <v>0</v>
      </c>
      <c r="D153" s="157">
        <f>SummaryofOptions!$K$6</f>
        <v>0</v>
      </c>
      <c r="E153" s="157">
        <f>SummaryofOptions!$O$6</f>
        <v>0</v>
      </c>
    </row>
    <row r="154" spans="1:5" ht="17">
      <c r="A154" s="20" t="str">
        <f>SummaryofOptions!$A$7</f>
        <v>General technical and project management</v>
      </c>
      <c r="B154" s="20" t="str">
        <f>SummaryofOptions!$F$3</f>
        <v>High Cost/Staff</v>
      </c>
      <c r="C154" s="157">
        <f>SummaryofOptions!$F$7</f>
        <v>376510.00000000006</v>
      </c>
      <c r="D154" s="157">
        <f>SummaryofOptions!$J$7</f>
        <v>345510.00000000006</v>
      </c>
      <c r="E154" s="157">
        <f>SummaryofOptions!$N$7</f>
        <v>722020.00000000012</v>
      </c>
    </row>
    <row r="155" spans="1:5" ht="17">
      <c r="A155" s="20"/>
      <c r="B155" s="20" t="str">
        <f>SummaryofOptions!$G$3</f>
        <v>High Cost/Consult</v>
      </c>
      <c r="C155" s="157">
        <f>SummaryofOptions!$G$7</f>
        <v>0</v>
      </c>
      <c r="D155" s="157">
        <f>SummaryofOptions!$K$7</f>
        <v>0</v>
      </c>
      <c r="E155" s="157">
        <f>SummaryofOptions!$O$7</f>
        <v>0</v>
      </c>
    </row>
    <row r="156" spans="1:5" ht="17">
      <c r="A156" s="160" t="s">
        <v>123</v>
      </c>
      <c r="B156" s="159"/>
      <c r="C156" s="157">
        <f>SUM(C148:C155)</f>
        <v>2552885</v>
      </c>
      <c r="D156" s="157">
        <f t="shared" ref="D156" si="0">SUM(D148:D155)</f>
        <v>1335635</v>
      </c>
      <c r="E156" s="157">
        <f t="shared" ref="E156" si="1">SUM(E148:E155)</f>
        <v>3888520</v>
      </c>
    </row>
    <row r="159" spans="1:5" ht="17">
      <c r="A159" s="29" t="s">
        <v>94</v>
      </c>
      <c r="B159" s="161"/>
      <c r="C159" s="162">
        <v>41091</v>
      </c>
      <c r="D159" s="162">
        <v>41275</v>
      </c>
      <c r="E159" s="163" t="s">
        <v>127</v>
      </c>
    </row>
    <row r="160" spans="1:5" ht="17">
      <c r="A160" s="164" t="s">
        <v>61</v>
      </c>
      <c r="B160" s="165" t="s">
        <v>109</v>
      </c>
      <c r="C160" s="166">
        <v>33000</v>
      </c>
      <c r="D160" s="166">
        <v>41375</v>
      </c>
      <c r="E160" s="166">
        <f>SummaryofOptions!$L$4</f>
        <v>33000</v>
      </c>
    </row>
    <row r="161" spans="1:6" ht="17">
      <c r="A161" s="164"/>
      <c r="B161" s="165" t="s">
        <v>110</v>
      </c>
      <c r="C161" s="166">
        <v>37500</v>
      </c>
      <c r="D161" s="166">
        <v>24938</v>
      </c>
      <c r="E161" s="166">
        <f>SummaryofOptions!$M$4</f>
        <v>37500</v>
      </c>
    </row>
    <row r="162" spans="1:6" ht="17">
      <c r="A162" s="164" t="s">
        <v>59</v>
      </c>
      <c r="B162" s="165" t="s">
        <v>109</v>
      </c>
      <c r="C162" s="166">
        <v>245000</v>
      </c>
      <c r="D162" s="166">
        <v>358733</v>
      </c>
      <c r="E162" s="166">
        <f>SummaryofOptions!$L$5</f>
        <v>460000</v>
      </c>
    </row>
    <row r="163" spans="1:6" ht="17">
      <c r="A163" s="164"/>
      <c r="B163" s="165" t="s">
        <v>110</v>
      </c>
      <c r="C163" s="166">
        <v>505500</v>
      </c>
      <c r="D163" s="166">
        <v>342439</v>
      </c>
      <c r="E163" s="166">
        <f>SummaryofOptions!$M$5</f>
        <v>1208000</v>
      </c>
    </row>
    <row r="164" spans="1:6" ht="17">
      <c r="A164" s="164" t="s">
        <v>121</v>
      </c>
      <c r="B164" s="165" t="s">
        <v>109</v>
      </c>
      <c r="C164" s="166">
        <v>0</v>
      </c>
      <c r="D164" s="166">
        <v>0</v>
      </c>
      <c r="E164" s="166">
        <f>SummaryofOptions!$L$6</f>
        <v>0</v>
      </c>
    </row>
    <row r="165" spans="1:6" ht="17">
      <c r="A165" s="164"/>
      <c r="B165" s="165" t="s">
        <v>110</v>
      </c>
      <c r="C165" s="166">
        <v>0</v>
      </c>
      <c r="D165" s="166">
        <v>0</v>
      </c>
      <c r="E165" s="166">
        <f>SummaryofOptions!$M$6</f>
        <v>0</v>
      </c>
    </row>
    <row r="166" spans="1:6" ht="17">
      <c r="A166" s="164" t="s">
        <v>105</v>
      </c>
      <c r="B166" s="165" t="s">
        <v>109</v>
      </c>
      <c r="C166" s="166">
        <v>177750</v>
      </c>
      <c r="D166" s="166">
        <v>179006</v>
      </c>
      <c r="E166" s="166">
        <f>SummaryofOptions!$L$7</f>
        <v>364510.00000000006</v>
      </c>
    </row>
    <row r="167" spans="1:6" ht="17">
      <c r="A167" s="164"/>
      <c r="B167" s="165" t="s">
        <v>110</v>
      </c>
      <c r="C167" s="166">
        <v>16875</v>
      </c>
      <c r="D167" s="166">
        <v>14991</v>
      </c>
      <c r="E167" s="166">
        <f>SummaryofOptions!$M$7</f>
        <v>0</v>
      </c>
    </row>
    <row r="168" spans="1:6" ht="17">
      <c r="A168" s="160" t="s">
        <v>124</v>
      </c>
      <c r="B168" s="167"/>
      <c r="C168" s="166">
        <v>1015625</v>
      </c>
      <c r="D168" s="166">
        <v>961481</v>
      </c>
      <c r="E168" s="166">
        <v>0</v>
      </c>
    </row>
    <row r="174" spans="1:6" ht="34">
      <c r="A174" s="170"/>
      <c r="B174" s="170"/>
      <c r="C174" s="168" t="str">
        <f>SummaryofOptions!$A$4</f>
        <v>Identity Management and IT Security</v>
      </c>
      <c r="D174" s="168" t="str">
        <f>SummaryofOptions!$A$5</f>
        <v>Direct, Core Workday transactional impact</v>
      </c>
      <c r="E174" s="168" t="str">
        <f>SummaryofOptions!$A$6</f>
        <v xml:space="preserve">Data delivery, warehouses and BI </v>
      </c>
      <c r="F174" s="168" t="str">
        <f>SummaryofOptions!$A$7</f>
        <v>General technical and project management</v>
      </c>
    </row>
    <row r="175" spans="1:6" ht="17">
      <c r="A175" s="168" t="s">
        <v>126</v>
      </c>
      <c r="B175" s="170" t="s">
        <v>107</v>
      </c>
      <c r="C175" s="169">
        <f>SummaryofOptions!$J$4</f>
        <v>0</v>
      </c>
      <c r="D175" s="169">
        <f>SummaryofOptions!$J$5</f>
        <v>605750</v>
      </c>
      <c r="E175" s="169">
        <f>SummaryofOptions!$J$6</f>
        <v>0</v>
      </c>
      <c r="F175" s="169">
        <f>SummaryofOptions!$J$7</f>
        <v>345510.00000000006</v>
      </c>
    </row>
    <row r="176" spans="1:6" ht="17">
      <c r="A176" s="168"/>
      <c r="B176" s="168" t="s">
        <v>108</v>
      </c>
      <c r="C176" s="169">
        <f>SummaryofOptions!$K$4</f>
        <v>0</v>
      </c>
      <c r="D176" s="169">
        <f>SummaryofOptions!$K$5</f>
        <v>384375</v>
      </c>
      <c r="E176" s="169">
        <f>SummaryofOptions!$J$6</f>
        <v>0</v>
      </c>
      <c r="F176" s="169">
        <f>SummaryofOptions!$K$7</f>
        <v>0</v>
      </c>
    </row>
    <row r="177" spans="1:6" ht="17">
      <c r="A177" s="170" t="s">
        <v>125</v>
      </c>
      <c r="B177" s="170" t="s">
        <v>107</v>
      </c>
      <c r="C177" s="169">
        <f>SummaryofOptions!$F$4</f>
        <v>62000</v>
      </c>
      <c r="D177" s="169">
        <f>SummaryofOptions!$F$5</f>
        <v>223750</v>
      </c>
      <c r="E177" s="169">
        <f>SummaryofOptions!$F$6</f>
        <v>0</v>
      </c>
      <c r="F177" s="169">
        <f>SummaryofOptions!$F$7</f>
        <v>376510.00000000006</v>
      </c>
    </row>
    <row r="178" spans="1:6" ht="17">
      <c r="A178" s="168"/>
      <c r="B178" s="168" t="s">
        <v>108</v>
      </c>
      <c r="C178" s="169">
        <f>SummaryofOptions!$G$4</f>
        <v>75000</v>
      </c>
      <c r="D178" s="169">
        <f>SummaryofOptions!$G$5</f>
        <v>1815625</v>
      </c>
      <c r="E178" s="169">
        <f>SummaryofOptions!$G$6</f>
        <v>0</v>
      </c>
      <c r="F178" s="169">
        <f>SummaryofOptions!$G$7</f>
        <v>0</v>
      </c>
    </row>
    <row r="179" spans="1:6" ht="17">
      <c r="A179" s="168" t="s">
        <v>128</v>
      </c>
      <c r="B179" s="170" t="s">
        <v>107</v>
      </c>
      <c r="C179" s="169">
        <f>SummaryofOptions!$H$4</f>
        <v>0</v>
      </c>
      <c r="D179" s="169">
        <f>SummaryofOptions!$H$5</f>
        <v>326750</v>
      </c>
      <c r="E179" s="169">
        <f>SummaryofOptions!$H$6</f>
        <v>0</v>
      </c>
      <c r="F179" s="169">
        <f>SummaryofOptions!$H$7</f>
        <v>172755.00000000003</v>
      </c>
    </row>
    <row r="180" spans="1:6" ht="17">
      <c r="A180" s="168"/>
      <c r="B180" s="168" t="s">
        <v>108</v>
      </c>
      <c r="C180" s="169">
        <f>SummaryofOptions!$I$4</f>
        <v>0</v>
      </c>
      <c r="D180" s="169">
        <f>SummaryofOptions!$I$5</f>
        <v>193125</v>
      </c>
      <c r="E180" s="169">
        <f>SummaryofOptions!$I$6</f>
        <v>0</v>
      </c>
      <c r="F180" s="169">
        <f>SummaryofOptions!$I$7</f>
        <v>0</v>
      </c>
    </row>
    <row r="181" spans="1:6" ht="17">
      <c r="A181" s="170" t="s">
        <v>129</v>
      </c>
      <c r="B181" s="170" t="s">
        <v>107</v>
      </c>
      <c r="C181" s="169">
        <f>SummaryofOptions!$J$4</f>
        <v>0</v>
      </c>
      <c r="D181" s="169">
        <f>SummaryofOptions!$J$5</f>
        <v>605750</v>
      </c>
      <c r="E181" s="169">
        <f>SummaryofOptions!$J$6</f>
        <v>0</v>
      </c>
      <c r="F181" s="169">
        <f>SummaryofOptions!$J$7</f>
        <v>345510.00000000006</v>
      </c>
    </row>
    <row r="182" spans="1:6" ht="17">
      <c r="A182" s="168"/>
      <c r="B182" s="168" t="s">
        <v>108</v>
      </c>
      <c r="C182" s="169">
        <f>SummaryofOptions!$K$4</f>
        <v>0</v>
      </c>
      <c r="D182" s="169">
        <f>SummaryofOptions!$K$5</f>
        <v>384375</v>
      </c>
      <c r="E182" s="169">
        <f>SummaryofOptions!$K$6</f>
        <v>0</v>
      </c>
      <c r="F182" s="169">
        <f>SummaryofOptions!$K$7</f>
        <v>0</v>
      </c>
    </row>
    <row r="183" spans="1:6" ht="17">
      <c r="A183" s="168" t="s">
        <v>130</v>
      </c>
      <c r="B183" s="168" t="s">
        <v>107</v>
      </c>
      <c r="C183" s="169">
        <f>SummaryofOptions!$L$4</f>
        <v>33000</v>
      </c>
      <c r="D183" s="169">
        <f>SummaryofOptions!$L$5</f>
        <v>460000</v>
      </c>
      <c r="E183" s="169">
        <f>SummaryofOptions!$L$6</f>
        <v>0</v>
      </c>
      <c r="F183" s="169">
        <f>SummaryofOptions!$L$7</f>
        <v>364510.00000000006</v>
      </c>
    </row>
    <row r="184" spans="1:6" ht="17">
      <c r="A184" s="168"/>
      <c r="B184" s="168" t="s">
        <v>108</v>
      </c>
      <c r="C184" s="169">
        <f>SummaryofOptions!$M$4</f>
        <v>37500</v>
      </c>
      <c r="D184" s="169">
        <f>SummaryofOptions!$M$5</f>
        <v>1208000</v>
      </c>
      <c r="E184" s="169">
        <f>SummaryofOptions!$M$6</f>
        <v>0</v>
      </c>
      <c r="F184" s="169">
        <f>SummaryofOptions!$M$7</f>
        <v>0</v>
      </c>
    </row>
    <row r="185" spans="1:6" ht="17">
      <c r="A185" s="168" t="s">
        <v>131</v>
      </c>
      <c r="B185" s="168" t="s">
        <v>107</v>
      </c>
      <c r="C185" s="169">
        <f>SummaryofOptions!$N$4</f>
        <v>62000</v>
      </c>
      <c r="D185" s="169">
        <f>SummaryofOptions!$N$5</f>
        <v>829500</v>
      </c>
      <c r="E185" s="169">
        <f>SummaryofOptions!$N$6</f>
        <v>0</v>
      </c>
      <c r="F185" s="169">
        <f>SummaryofOptions!$N$7</f>
        <v>722020.00000000012</v>
      </c>
    </row>
    <row r="186" spans="1:6" ht="17">
      <c r="A186" s="168"/>
      <c r="B186" s="168" t="s">
        <v>108</v>
      </c>
      <c r="C186" s="169">
        <f>SummaryofOptions!$O$4</f>
        <v>75000</v>
      </c>
      <c r="D186" s="169">
        <f>SummaryofOptions!$O$5</f>
        <v>2200000</v>
      </c>
      <c r="E186" s="169">
        <f>SummaryofOptions!$O$6</f>
        <v>0</v>
      </c>
      <c r="F186" s="169">
        <f>SummaryofOptions!$O$7</f>
        <v>0</v>
      </c>
    </row>
    <row r="187" spans="1:6">
      <c r="A187" s="171"/>
      <c r="B187" s="171"/>
      <c r="C187" s="171"/>
      <c r="D187" s="171"/>
      <c r="E187" s="171"/>
      <c r="F187" s="171"/>
    </row>
  </sheetData>
  <phoneticPr fontId="8" type="noConversion"/>
  <pageMargins left="0.75" right="0.75" top="1" bottom="1" header="0.5" footer="0.5"/>
  <pageSetup orientation="landscape"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1"/>
  <sheetViews>
    <sheetView tabSelected="1" workbookViewId="0">
      <pane ySplit="2" topLeftCell="A3" activePane="bottomLeft" state="frozen"/>
      <selection pane="bottomLeft" activeCell="D10" sqref="D10"/>
    </sheetView>
  </sheetViews>
  <sheetFormatPr baseColWidth="10" defaultColWidth="17.1640625" defaultRowHeight="12.75" customHeight="1" x14ac:dyDescent="0"/>
  <cols>
    <col min="1" max="1" width="18.83203125" style="35" customWidth="1"/>
    <col min="2" max="2" width="32.6640625" style="35" customWidth="1"/>
    <col min="3" max="3" width="30.83203125" style="35" customWidth="1"/>
    <col min="4" max="5" width="14" style="35" customWidth="1"/>
    <col min="6" max="10" width="11.83203125" style="35" customWidth="1"/>
    <col min="11" max="11" width="11.83203125" style="192" customWidth="1"/>
    <col min="12" max="13" width="11.83203125" style="35" customWidth="1"/>
    <col min="14" max="14" width="11.83203125" style="192" customWidth="1"/>
    <col min="15" max="15" width="11.83203125" style="35" customWidth="1"/>
    <col min="16" max="16" width="11.83203125" style="195" customWidth="1"/>
    <col min="17" max="30" width="11.83203125" style="79" customWidth="1"/>
    <col min="31" max="31" width="38" style="35" customWidth="1"/>
    <col min="32" max="32" width="33.33203125" style="35" customWidth="1"/>
    <col min="33" max="33" width="18.5" style="35" customWidth="1"/>
    <col min="34" max="45" width="17.1640625" style="35" customWidth="1"/>
    <col min="46" max="16384" width="17.1640625" style="35"/>
  </cols>
  <sheetData>
    <row r="1" spans="1:45" ht="37" thickBot="1">
      <c r="A1" s="6" t="s">
        <v>52</v>
      </c>
      <c r="B1" s="7" t="s">
        <v>43</v>
      </c>
      <c r="C1" s="7" t="s">
        <v>39</v>
      </c>
      <c r="D1" s="7" t="s">
        <v>44</v>
      </c>
      <c r="E1" s="7" t="s">
        <v>11</v>
      </c>
      <c r="F1" s="34" t="s">
        <v>31</v>
      </c>
      <c r="G1" s="221" t="s">
        <v>106</v>
      </c>
      <c r="H1" s="222"/>
      <c r="I1" s="182" t="s">
        <v>4</v>
      </c>
      <c r="J1" s="223" t="s">
        <v>168</v>
      </c>
      <c r="K1" s="224"/>
      <c r="L1" s="196" t="s">
        <v>4</v>
      </c>
      <c r="M1" s="240" t="s">
        <v>175</v>
      </c>
      <c r="N1" s="241"/>
      <c r="O1" s="196" t="s">
        <v>4</v>
      </c>
      <c r="P1" s="182" t="s">
        <v>4</v>
      </c>
      <c r="Q1" s="225" t="s">
        <v>132</v>
      </c>
      <c r="R1" s="226"/>
      <c r="S1" s="226"/>
      <c r="T1" s="227"/>
      <c r="U1" s="228" t="s">
        <v>133</v>
      </c>
      <c r="V1" s="229"/>
      <c r="W1" s="229"/>
      <c r="X1" s="230"/>
      <c r="Y1" s="244" t="s">
        <v>177</v>
      </c>
      <c r="Z1" s="245"/>
      <c r="AA1" s="245"/>
      <c r="AB1" s="246"/>
      <c r="AC1" s="237" t="s">
        <v>140</v>
      </c>
      <c r="AD1" s="238"/>
      <c r="AE1" s="207" t="s">
        <v>50</v>
      </c>
      <c r="AF1" s="7" t="s">
        <v>69</v>
      </c>
      <c r="AG1" s="7" t="s">
        <v>53</v>
      </c>
      <c r="AH1" s="7" t="s">
        <v>54</v>
      </c>
      <c r="AI1" s="1"/>
      <c r="AJ1" s="1"/>
      <c r="AK1" s="1"/>
      <c r="AL1" s="1"/>
      <c r="AM1" s="1"/>
      <c r="AN1" s="1"/>
      <c r="AO1" s="1"/>
      <c r="AP1" s="1"/>
      <c r="AQ1" s="1"/>
      <c r="AR1" s="1"/>
      <c r="AS1" s="1"/>
    </row>
    <row r="2" spans="1:45" ht="25" thickBot="1">
      <c r="A2" s="6"/>
      <c r="B2" s="7"/>
      <c r="C2" s="7"/>
      <c r="D2" s="7"/>
      <c r="E2" s="7"/>
      <c r="F2" s="34"/>
      <c r="G2" s="36" t="s">
        <v>107</v>
      </c>
      <c r="H2" s="37" t="s">
        <v>108</v>
      </c>
      <c r="I2" s="182" t="s">
        <v>136</v>
      </c>
      <c r="J2" s="38" t="s">
        <v>107</v>
      </c>
      <c r="K2" s="185" t="s">
        <v>108</v>
      </c>
      <c r="L2" s="198" t="s">
        <v>135</v>
      </c>
      <c r="M2" s="242" t="s">
        <v>107</v>
      </c>
      <c r="N2" s="243" t="s">
        <v>108</v>
      </c>
      <c r="O2" s="198" t="s">
        <v>176</v>
      </c>
      <c r="P2" s="198" t="s">
        <v>134</v>
      </c>
      <c r="Q2" s="39" t="s">
        <v>109</v>
      </c>
      <c r="R2" s="40" t="s">
        <v>110</v>
      </c>
      <c r="S2" s="41" t="s">
        <v>111</v>
      </c>
      <c r="T2" s="42" t="s">
        <v>112</v>
      </c>
      <c r="U2" s="39" t="s">
        <v>109</v>
      </c>
      <c r="V2" s="40" t="s">
        <v>110</v>
      </c>
      <c r="W2" s="41" t="s">
        <v>111</v>
      </c>
      <c r="X2" s="42" t="s">
        <v>112</v>
      </c>
      <c r="Y2" s="39" t="s">
        <v>109</v>
      </c>
      <c r="Z2" s="40" t="s">
        <v>110</v>
      </c>
      <c r="AA2" s="41" t="s">
        <v>111</v>
      </c>
      <c r="AB2" s="42" t="s">
        <v>112</v>
      </c>
      <c r="AC2" s="208" t="s">
        <v>138</v>
      </c>
      <c r="AD2" s="208" t="s">
        <v>139</v>
      </c>
      <c r="AE2" s="7"/>
      <c r="AF2" s="7"/>
      <c r="AG2" s="7"/>
      <c r="AH2" s="7"/>
      <c r="AI2" s="1"/>
      <c r="AJ2" s="1"/>
      <c r="AK2" s="1"/>
      <c r="AL2" s="1"/>
      <c r="AM2" s="1"/>
      <c r="AN2" s="1"/>
      <c r="AO2" s="1"/>
      <c r="AP2" s="1"/>
      <c r="AQ2" s="1"/>
      <c r="AR2" s="1"/>
      <c r="AS2" s="1"/>
    </row>
    <row r="3" spans="1:45" ht="18" customHeight="1">
      <c r="A3" s="43" t="s">
        <v>61</v>
      </c>
      <c r="B3" s="10"/>
      <c r="C3" s="10"/>
      <c r="D3" s="11"/>
      <c r="E3" s="11"/>
      <c r="F3" s="44"/>
      <c r="G3" s="45"/>
      <c r="H3" s="46"/>
      <c r="I3" s="172"/>
      <c r="J3" s="45"/>
      <c r="K3" s="44"/>
      <c r="L3" s="197"/>
      <c r="M3" s="45"/>
      <c r="N3" s="44"/>
      <c r="O3" s="197"/>
      <c r="P3" s="199"/>
      <c r="Q3" s="47"/>
      <c r="R3" s="47"/>
      <c r="S3" s="47"/>
      <c r="T3" s="47"/>
      <c r="U3" s="47"/>
      <c r="V3" s="47"/>
      <c r="W3" s="47"/>
      <c r="X3" s="47"/>
      <c r="Y3" s="200"/>
      <c r="Z3" s="200"/>
      <c r="AA3" s="200"/>
      <c r="AB3" s="200"/>
      <c r="AC3" s="200"/>
      <c r="AD3" s="200"/>
      <c r="AE3" s="10"/>
      <c r="AF3" s="10"/>
      <c r="AG3" s="10">
        <f>SUM(E4:E6)</f>
        <v>580</v>
      </c>
      <c r="AH3" s="10">
        <f>SUM(F4:F6)</f>
        <v>1120</v>
      </c>
      <c r="AI3" s="1"/>
      <c r="AJ3" s="1"/>
      <c r="AK3" s="1"/>
      <c r="AL3" s="1"/>
      <c r="AM3" s="1"/>
      <c r="AN3" s="1"/>
      <c r="AO3" s="1"/>
      <c r="AP3" s="1"/>
      <c r="AQ3" s="1"/>
      <c r="AR3" s="1"/>
      <c r="AS3" s="1"/>
    </row>
    <row r="4" spans="1:45" ht="108">
      <c r="B4" s="1" t="s">
        <v>41</v>
      </c>
      <c r="C4" s="1" t="s">
        <v>16</v>
      </c>
      <c r="D4" s="2" t="s">
        <v>19</v>
      </c>
      <c r="E4" s="2">
        <v>500</v>
      </c>
      <c r="F4" s="48">
        <v>1000</v>
      </c>
      <c r="G4" s="49">
        <v>0.5</v>
      </c>
      <c r="H4" s="50">
        <v>0.5</v>
      </c>
      <c r="I4" s="173">
        <f>SUM(G4:H4)</f>
        <v>1</v>
      </c>
      <c r="J4" s="49">
        <v>0</v>
      </c>
      <c r="K4" s="186">
        <v>0</v>
      </c>
      <c r="L4" s="54">
        <f>SUM(J4:K4)</f>
        <v>0</v>
      </c>
      <c r="M4" s="49">
        <v>0</v>
      </c>
      <c r="N4" s="186">
        <v>0</v>
      </c>
      <c r="O4" s="54">
        <f>SUM(M4:N4)</f>
        <v>0</v>
      </c>
      <c r="P4" s="173">
        <f t="shared" ref="P4:P6" si="0">SUM(I4+L4+O4)</f>
        <v>1</v>
      </c>
      <c r="Q4" s="51">
        <f>(E4*G4)*($C$34)</f>
        <v>25000</v>
      </c>
      <c r="R4" s="52">
        <f>(E4*H4)*$C$35</f>
        <v>37500</v>
      </c>
      <c r="S4" s="52">
        <f>(F4*G4)*$C$34</f>
        <v>50000</v>
      </c>
      <c r="T4" s="53">
        <f>(F4*H4)*$C$35</f>
        <v>75000</v>
      </c>
      <c r="U4" s="51">
        <f>(E4*J4)*$C$34</f>
        <v>0</v>
      </c>
      <c r="V4" s="51">
        <f>(E4*K4)*$C$35</f>
        <v>0</v>
      </c>
      <c r="W4" s="51">
        <f>(F4*J4)*$C$34</f>
        <v>0</v>
      </c>
      <c r="X4" s="51">
        <f>(F4*K4)*$C$35</f>
        <v>0</v>
      </c>
      <c r="Y4" s="51">
        <f>(E4*M4)*$C$34</f>
        <v>0</v>
      </c>
      <c r="Z4" s="51">
        <f>(E4*N4)*$C$35</f>
        <v>0</v>
      </c>
      <c r="AA4" s="202"/>
      <c r="AB4" s="202"/>
      <c r="AC4" s="202">
        <f t="shared" ref="AC4:AC6" si="1">SUM(Q4+R4+U4+V4)</f>
        <v>62500</v>
      </c>
      <c r="AD4" s="202">
        <f t="shared" ref="AD4:AD6" si="2">SUM(S4+T4+W4+X4+AA4+AB4)</f>
        <v>125000</v>
      </c>
      <c r="AE4" s="1" t="s">
        <v>102</v>
      </c>
      <c r="AF4" s="1" t="s">
        <v>47</v>
      </c>
      <c r="AG4" s="1"/>
      <c r="AH4" s="1"/>
      <c r="AI4" s="1"/>
      <c r="AJ4" s="1"/>
      <c r="AK4" s="1"/>
      <c r="AL4" s="1"/>
      <c r="AM4" s="1"/>
      <c r="AN4" s="1"/>
      <c r="AO4" s="1"/>
      <c r="AP4" s="1"/>
      <c r="AQ4" s="1"/>
      <c r="AR4" s="1"/>
      <c r="AS4" s="1"/>
    </row>
    <row r="5" spans="1:45" ht="36">
      <c r="B5" s="1" t="s">
        <v>33</v>
      </c>
      <c r="C5" s="1" t="s">
        <v>14</v>
      </c>
      <c r="D5" s="2" t="s">
        <v>17</v>
      </c>
      <c r="E5" s="2">
        <v>40</v>
      </c>
      <c r="F5" s="48">
        <v>60</v>
      </c>
      <c r="G5" s="49">
        <v>1</v>
      </c>
      <c r="H5" s="50">
        <v>0</v>
      </c>
      <c r="I5" s="173">
        <f>SUM(G5:H5)</f>
        <v>1</v>
      </c>
      <c r="J5" s="49">
        <v>0</v>
      </c>
      <c r="K5" s="186">
        <v>0</v>
      </c>
      <c r="L5" s="54">
        <f t="shared" ref="L5:L6" si="3">SUM(J5:K5)</f>
        <v>0</v>
      </c>
      <c r="M5" s="49">
        <v>0</v>
      </c>
      <c r="N5" s="186">
        <v>0</v>
      </c>
      <c r="O5" s="54">
        <f t="shared" ref="O5:O6" si="4">SUM(M5:N5)</f>
        <v>0</v>
      </c>
      <c r="P5" s="173">
        <f t="shared" si="0"/>
        <v>1</v>
      </c>
      <c r="Q5" s="51">
        <f>(E5*G5)*($C$34)</f>
        <v>4000</v>
      </c>
      <c r="R5" s="52">
        <f>(E5*H5)*$C$35</f>
        <v>0</v>
      </c>
      <c r="S5" s="52">
        <f>(F5*G5)*$C$34</f>
        <v>6000</v>
      </c>
      <c r="T5" s="53">
        <f>(F5*H5)*$C$35</f>
        <v>0</v>
      </c>
      <c r="U5" s="51">
        <f>(E5*J5)*$C$34</f>
        <v>0</v>
      </c>
      <c r="V5" s="51">
        <f>(E5*K5)*$C$35</f>
        <v>0</v>
      </c>
      <c r="W5" s="51">
        <f>(F5*J5)*$C$34</f>
        <v>0</v>
      </c>
      <c r="X5" s="51">
        <f>(F5*K5)*$C$35</f>
        <v>0</v>
      </c>
      <c r="Y5" s="51">
        <f t="shared" ref="Y5:Y6" si="5">(E5*M5)*$C$34</f>
        <v>0</v>
      </c>
      <c r="Z5" s="51">
        <f t="shared" ref="Z5:Z6" si="6">(E5*N5)*$C$35</f>
        <v>0</v>
      </c>
      <c r="AA5" s="202"/>
      <c r="AB5" s="202"/>
      <c r="AC5" s="202">
        <f t="shared" si="1"/>
        <v>4000</v>
      </c>
      <c r="AD5" s="202">
        <f t="shared" si="2"/>
        <v>6000</v>
      </c>
      <c r="AE5" s="1"/>
      <c r="AF5" s="1"/>
      <c r="AG5" s="1"/>
      <c r="AH5" s="1"/>
      <c r="AI5" s="1"/>
      <c r="AJ5" s="1"/>
      <c r="AK5" s="1"/>
      <c r="AL5" s="1"/>
      <c r="AM5" s="1"/>
      <c r="AN5" s="1"/>
      <c r="AO5" s="1"/>
      <c r="AP5" s="1"/>
      <c r="AQ5" s="1"/>
      <c r="AR5" s="1"/>
      <c r="AS5" s="1"/>
    </row>
    <row r="6" spans="1:45" ht="24">
      <c r="B6" s="1" t="s">
        <v>49</v>
      </c>
      <c r="C6" s="1" t="s">
        <v>38</v>
      </c>
      <c r="D6" s="2" t="s">
        <v>17</v>
      </c>
      <c r="E6" s="2">
        <v>40</v>
      </c>
      <c r="F6" s="48">
        <v>60</v>
      </c>
      <c r="G6" s="49">
        <v>1</v>
      </c>
      <c r="H6" s="50">
        <v>0</v>
      </c>
      <c r="I6" s="173">
        <f>SUM(G6:H6)</f>
        <v>1</v>
      </c>
      <c r="J6" s="49">
        <v>0</v>
      </c>
      <c r="K6" s="186">
        <v>0</v>
      </c>
      <c r="L6" s="54">
        <f t="shared" si="3"/>
        <v>0</v>
      </c>
      <c r="M6" s="49">
        <v>0</v>
      </c>
      <c r="N6" s="186">
        <v>0</v>
      </c>
      <c r="O6" s="54">
        <f t="shared" si="4"/>
        <v>0</v>
      </c>
      <c r="P6" s="173">
        <f t="shared" si="0"/>
        <v>1</v>
      </c>
      <c r="Q6" s="51">
        <f>(E6*G6)*($C$34)</f>
        <v>4000</v>
      </c>
      <c r="R6" s="52">
        <f>(E6*H6)*$C$35</f>
        <v>0</v>
      </c>
      <c r="S6" s="52">
        <f>(F6*G6)*$C$34</f>
        <v>6000</v>
      </c>
      <c r="T6" s="53">
        <f>(F6*H6)*$C$35</f>
        <v>0</v>
      </c>
      <c r="U6" s="51">
        <f>(E6*J6)*$C$34</f>
        <v>0</v>
      </c>
      <c r="V6" s="51">
        <f>(E6*K6)*$C$35</f>
        <v>0</v>
      </c>
      <c r="W6" s="51">
        <f>(F6*J6)*$C$34</f>
        <v>0</v>
      </c>
      <c r="X6" s="51">
        <f>(F6*K6)*$C$35</f>
        <v>0</v>
      </c>
      <c r="Y6" s="51">
        <f t="shared" si="5"/>
        <v>0</v>
      </c>
      <c r="Z6" s="51">
        <f t="shared" si="6"/>
        <v>0</v>
      </c>
      <c r="AA6" s="202"/>
      <c r="AB6" s="202"/>
      <c r="AC6" s="202">
        <f t="shared" si="1"/>
        <v>4000</v>
      </c>
      <c r="AD6" s="202">
        <f t="shared" si="2"/>
        <v>6000</v>
      </c>
      <c r="AE6" s="1"/>
      <c r="AF6" s="1"/>
      <c r="AG6" s="1"/>
      <c r="AH6" s="1"/>
      <c r="AI6" s="1"/>
      <c r="AJ6" s="1"/>
      <c r="AK6" s="1"/>
      <c r="AL6" s="1"/>
      <c r="AM6" s="1"/>
      <c r="AN6" s="1"/>
      <c r="AO6" s="1"/>
      <c r="AP6" s="1"/>
      <c r="AQ6" s="1"/>
      <c r="AR6" s="1"/>
      <c r="AS6" s="1"/>
    </row>
    <row r="7" spans="1:45" s="93" customFormat="1" ht="25" customHeight="1">
      <c r="A7" s="43" t="s">
        <v>118</v>
      </c>
      <c r="B7" s="100"/>
      <c r="C7" s="100"/>
      <c r="D7" s="101"/>
      <c r="E7" s="101">
        <f>SUM(E4:E6)</f>
        <v>580</v>
      </c>
      <c r="F7" s="101">
        <f>SUM(F4:F6)</f>
        <v>1120</v>
      </c>
      <c r="G7" s="102"/>
      <c r="H7" s="103"/>
      <c r="I7" s="174"/>
      <c r="J7" s="102"/>
      <c r="K7" s="187"/>
      <c r="L7" s="101"/>
      <c r="M7" s="102"/>
      <c r="N7" s="187"/>
      <c r="O7" s="101"/>
      <c r="P7" s="174"/>
      <c r="Q7" s="39">
        <f>SUM(Q4:Q6)</f>
        <v>33000</v>
      </c>
      <c r="R7" s="39">
        <f t="shared" ref="R7:AD7" si="7">SUM(R4:R6)</f>
        <v>37500</v>
      </c>
      <c r="S7" s="39">
        <f t="shared" si="7"/>
        <v>62000</v>
      </c>
      <c r="T7" s="39">
        <f t="shared" si="7"/>
        <v>75000</v>
      </c>
      <c r="U7" s="39">
        <f t="shared" si="7"/>
        <v>0</v>
      </c>
      <c r="V7" s="39">
        <f t="shared" si="7"/>
        <v>0</v>
      </c>
      <c r="W7" s="39">
        <f t="shared" si="7"/>
        <v>0</v>
      </c>
      <c r="X7" s="39">
        <f t="shared" si="7"/>
        <v>0</v>
      </c>
      <c r="Y7" s="39">
        <f t="shared" si="7"/>
        <v>0</v>
      </c>
      <c r="Z7" s="39">
        <f t="shared" si="7"/>
        <v>0</v>
      </c>
      <c r="AA7" s="39">
        <f t="shared" si="7"/>
        <v>0</v>
      </c>
      <c r="AB7" s="39">
        <f t="shared" si="7"/>
        <v>0</v>
      </c>
      <c r="AC7" s="39">
        <f t="shared" si="7"/>
        <v>70500</v>
      </c>
      <c r="AD7" s="39">
        <f t="shared" si="7"/>
        <v>137000</v>
      </c>
      <c r="AE7" s="100"/>
      <c r="AF7" s="100"/>
      <c r="AG7" s="100">
        <f>SUM(E8:E11)</f>
        <v>5150</v>
      </c>
      <c r="AH7" s="100">
        <f>SUM(F8:F11)</f>
        <v>8250</v>
      </c>
      <c r="AI7" s="5"/>
      <c r="AJ7" s="5"/>
      <c r="AK7" s="5"/>
      <c r="AL7" s="5"/>
      <c r="AM7" s="5"/>
      <c r="AN7" s="5"/>
      <c r="AO7" s="5"/>
      <c r="AP7" s="5"/>
      <c r="AQ7" s="5"/>
      <c r="AR7" s="5"/>
      <c r="AS7" s="5"/>
    </row>
    <row r="8" spans="1:45" ht="18" customHeight="1">
      <c r="A8" s="55" t="s">
        <v>59</v>
      </c>
      <c r="B8" s="8"/>
      <c r="C8" s="8"/>
      <c r="D8" s="9"/>
      <c r="E8" s="9"/>
      <c r="F8" s="56"/>
      <c r="G8" s="57"/>
      <c r="H8" s="58"/>
      <c r="I8" s="183"/>
      <c r="J8" s="57"/>
      <c r="K8" s="56"/>
      <c r="L8" s="9"/>
      <c r="M8" s="57"/>
      <c r="N8" s="56"/>
      <c r="O8" s="9"/>
      <c r="P8" s="183"/>
      <c r="Q8" s="59"/>
      <c r="R8" s="59"/>
      <c r="S8" s="59"/>
      <c r="T8" s="59"/>
      <c r="U8" s="59"/>
      <c r="V8" s="59"/>
      <c r="W8" s="59"/>
      <c r="X8" s="59"/>
      <c r="Y8" s="59"/>
      <c r="Z8" s="59"/>
      <c r="AA8" s="59"/>
      <c r="AB8" s="59"/>
      <c r="AC8" s="59"/>
      <c r="AD8" s="59"/>
      <c r="AE8" s="8"/>
      <c r="AF8" s="8"/>
      <c r="AG8" s="8">
        <f>SUM(E9:E21)</f>
        <v>9320</v>
      </c>
      <c r="AH8" s="8">
        <f>SUM(F9:F21)</f>
        <v>16295</v>
      </c>
      <c r="AI8" s="60" t="s">
        <v>4</v>
      </c>
      <c r="AJ8" s="1"/>
      <c r="AK8" s="1"/>
      <c r="AL8" s="1"/>
      <c r="AM8" s="1"/>
      <c r="AN8" s="1"/>
      <c r="AO8" s="1"/>
      <c r="AP8" s="1"/>
      <c r="AQ8" s="1"/>
      <c r="AR8" s="1"/>
      <c r="AS8" s="1"/>
    </row>
    <row r="9" spans="1:45" ht="48">
      <c r="B9" s="1" t="s">
        <v>7</v>
      </c>
      <c r="C9" s="1" t="s">
        <v>45</v>
      </c>
      <c r="D9" s="2" t="s">
        <v>18</v>
      </c>
      <c r="E9" s="2">
        <v>150</v>
      </c>
      <c r="F9" s="48">
        <v>250</v>
      </c>
      <c r="G9" s="49">
        <v>0.25</v>
      </c>
      <c r="H9" s="50">
        <v>0.25</v>
      </c>
      <c r="I9" s="173">
        <f>SUM(G9:H9)</f>
        <v>0.5</v>
      </c>
      <c r="J9" s="49">
        <v>0.25</v>
      </c>
      <c r="K9" s="186">
        <v>0.25</v>
      </c>
      <c r="L9" s="54">
        <f t="shared" ref="L9:L20" si="8">SUM(J9:K9)</f>
        <v>0.5</v>
      </c>
      <c r="M9" s="49">
        <v>0</v>
      </c>
      <c r="N9" s="186">
        <v>0</v>
      </c>
      <c r="O9" s="54">
        <f t="shared" ref="O9:O20" si="9">SUM(M9:N9)</f>
        <v>0</v>
      </c>
      <c r="P9" s="173">
        <f t="shared" ref="P9:P19" si="10">SUM(I9+L9+O9)</f>
        <v>1</v>
      </c>
      <c r="Q9" s="51">
        <f>(E9*G9)*($C$34)</f>
        <v>3750</v>
      </c>
      <c r="R9" s="52">
        <f>(E9*H9)*$C$35</f>
        <v>5625</v>
      </c>
      <c r="S9" s="52">
        <f>(F9*G9)*$C$34</f>
        <v>6250</v>
      </c>
      <c r="T9" s="53">
        <f>(F9*H9)*$C$35</f>
        <v>9375</v>
      </c>
      <c r="U9" s="51">
        <f>(E9*J9)*$C$34</f>
        <v>3750</v>
      </c>
      <c r="V9" s="51">
        <f>(E9*K9)*$C$35</f>
        <v>5625</v>
      </c>
      <c r="W9" s="51">
        <f>(F9*J9)*$C$34</f>
        <v>6250</v>
      </c>
      <c r="X9" s="51">
        <f>(F9*K9)*$C$35</f>
        <v>9375</v>
      </c>
      <c r="Y9" s="51">
        <f t="shared" ref="Y9:Y21" si="11">(E9*M9)*$C$34</f>
        <v>0</v>
      </c>
      <c r="Z9" s="51">
        <f t="shared" ref="Z9:Z21" si="12">(E9*N9)*$C$35</f>
        <v>0</v>
      </c>
      <c r="AA9" s="51">
        <f t="shared" ref="AA9:AA20" si="13">(F9*M9)*$C$34</f>
        <v>0</v>
      </c>
      <c r="AB9" s="51">
        <f t="shared" ref="AB9:AB20" si="14">(F9*N9)*$C$35</f>
        <v>0</v>
      </c>
      <c r="AC9" s="202">
        <f t="shared" ref="AC9:AC18" si="15">SUM(Q9+R9+U9+V9+Y9+Z9)</f>
        <v>18750</v>
      </c>
      <c r="AD9" s="202">
        <f t="shared" ref="AD9:AD21" si="16">SUM(S9+T9+W9+X9+AA9+AB9)</f>
        <v>31250</v>
      </c>
      <c r="AE9" s="1" t="s">
        <v>26</v>
      </c>
      <c r="AF9" s="1" t="s">
        <v>66</v>
      </c>
      <c r="AG9" s="1"/>
      <c r="AH9" s="1"/>
      <c r="AI9" s="1"/>
      <c r="AJ9" s="1"/>
      <c r="AK9" s="1"/>
      <c r="AL9" s="1"/>
      <c r="AM9" s="1"/>
      <c r="AN9" s="1"/>
      <c r="AO9" s="1"/>
      <c r="AP9" s="1"/>
      <c r="AQ9" s="1"/>
      <c r="AR9" s="1"/>
      <c r="AS9" s="1"/>
    </row>
    <row r="10" spans="1:45" ht="54" customHeight="1">
      <c r="B10" s="1" t="s">
        <v>179</v>
      </c>
      <c r="C10" s="1" t="s">
        <v>182</v>
      </c>
      <c r="D10" s="2" t="s">
        <v>19</v>
      </c>
      <c r="E10" s="2">
        <v>2000</v>
      </c>
      <c r="F10" s="48">
        <f>E10*1.5</f>
        <v>3000</v>
      </c>
      <c r="G10" s="49">
        <v>0</v>
      </c>
      <c r="H10" s="50">
        <v>0.9</v>
      </c>
      <c r="I10" s="173">
        <f>SUM(G10:H10)</f>
        <v>0.9</v>
      </c>
      <c r="J10" s="61">
        <v>0.1</v>
      </c>
      <c r="K10" s="188">
        <v>0</v>
      </c>
      <c r="L10" s="54">
        <f t="shared" ref="L10" si="17">SUM(J10:K10)</f>
        <v>0.1</v>
      </c>
      <c r="M10" s="61">
        <v>0</v>
      </c>
      <c r="N10" s="188">
        <v>0</v>
      </c>
      <c r="O10" s="54">
        <f t="shared" ref="O10" si="18">SUM(M10:N10)</f>
        <v>0</v>
      </c>
      <c r="P10" s="173">
        <f t="shared" ref="P10" si="19">SUM(I10+L10+O10)</f>
        <v>1</v>
      </c>
      <c r="Q10" s="51">
        <f>(E10*G10)*($C$34)</f>
        <v>0</v>
      </c>
      <c r="R10" s="52">
        <f>(E10*H10)*$C$35</f>
        <v>270000</v>
      </c>
      <c r="S10" s="52">
        <f>(F10*G10)*$C$34</f>
        <v>0</v>
      </c>
      <c r="T10" s="53">
        <f>(F10*H10)*$C$35</f>
        <v>405000</v>
      </c>
      <c r="U10" s="51">
        <f>(E10*J10)*$C$34</f>
        <v>20000</v>
      </c>
      <c r="V10" s="51">
        <f>(E10*K10)*$C$35</f>
        <v>0</v>
      </c>
      <c r="W10" s="51">
        <f>(F10*J10)*$C$34</f>
        <v>30000</v>
      </c>
      <c r="X10" s="51">
        <f>(F10*K10)*$C$35</f>
        <v>0</v>
      </c>
      <c r="Y10" s="51">
        <f t="shared" ref="Y10" si="20">(E10*M10)*$C$34</f>
        <v>0</v>
      </c>
      <c r="Z10" s="51">
        <f t="shared" ref="Z10" si="21">(E10*N10)*$C$35</f>
        <v>0</v>
      </c>
      <c r="AA10" s="51">
        <f t="shared" ref="AA10" si="22">(F10*M10)*$C$34</f>
        <v>0</v>
      </c>
      <c r="AB10" s="51">
        <f t="shared" ref="AB10" si="23">(F10*N10)*$C$35</f>
        <v>0</v>
      </c>
      <c r="AC10" s="202">
        <f t="shared" ref="AC10" si="24">SUM(Q10+R10+U10+V10+Y10+Z10)</f>
        <v>290000</v>
      </c>
      <c r="AD10" s="202">
        <f t="shared" ref="AD10" si="25">SUM(S10+T10+W10+X10+AA10+AB10)</f>
        <v>435000</v>
      </c>
      <c r="AE10" s="1" t="s">
        <v>104</v>
      </c>
      <c r="AF10" s="1"/>
      <c r="AG10" s="1"/>
      <c r="AH10" s="1"/>
      <c r="AI10" s="1"/>
      <c r="AJ10" s="1"/>
      <c r="AK10" s="1"/>
      <c r="AL10" s="1"/>
      <c r="AM10" s="1"/>
      <c r="AN10" s="1"/>
      <c r="AO10" s="1"/>
      <c r="AP10" s="1"/>
      <c r="AQ10" s="1"/>
      <c r="AR10" s="1"/>
      <c r="AS10" s="1"/>
    </row>
    <row r="11" spans="1:45" ht="110" customHeight="1">
      <c r="B11" s="1" t="s">
        <v>180</v>
      </c>
      <c r="C11" s="1" t="s">
        <v>181</v>
      </c>
      <c r="D11" s="2" t="s">
        <v>19</v>
      </c>
      <c r="E11" s="2">
        <v>3000</v>
      </c>
      <c r="F11" s="48">
        <v>5000</v>
      </c>
      <c r="G11" s="49">
        <v>0.4</v>
      </c>
      <c r="H11" s="50">
        <v>0.5</v>
      </c>
      <c r="I11" s="173">
        <f>SUM(G11:H11)</f>
        <v>0.9</v>
      </c>
      <c r="J11" s="61">
        <v>0.1</v>
      </c>
      <c r="K11" s="188">
        <v>0</v>
      </c>
      <c r="L11" s="54">
        <f t="shared" si="8"/>
        <v>0.1</v>
      </c>
      <c r="M11" s="61">
        <v>0</v>
      </c>
      <c r="N11" s="188">
        <v>0</v>
      </c>
      <c r="O11" s="54">
        <f t="shared" si="9"/>
        <v>0</v>
      </c>
      <c r="P11" s="173">
        <f t="shared" si="10"/>
        <v>1</v>
      </c>
      <c r="Q11" s="51">
        <f>(E11*G11)*($C$34)</f>
        <v>120000</v>
      </c>
      <c r="R11" s="52">
        <f>(E11*H11)*$C$35</f>
        <v>225000</v>
      </c>
      <c r="S11" s="52">
        <f>(F11*G11)*$C$34</f>
        <v>200000</v>
      </c>
      <c r="T11" s="53">
        <f>(F11*H11)*$C$35</f>
        <v>375000</v>
      </c>
      <c r="U11" s="51">
        <f>(E11*J11)*$C$34</f>
        <v>30000</v>
      </c>
      <c r="V11" s="51">
        <f>(E11*K11)*$C$35</f>
        <v>0</v>
      </c>
      <c r="W11" s="51">
        <f>(F11*J11)*$C$34</f>
        <v>50000</v>
      </c>
      <c r="X11" s="51">
        <f>(F11*K11)*$C$35</f>
        <v>0</v>
      </c>
      <c r="Y11" s="51">
        <f t="shared" si="11"/>
        <v>0</v>
      </c>
      <c r="Z11" s="51">
        <f t="shared" si="12"/>
        <v>0</v>
      </c>
      <c r="AA11" s="51">
        <f t="shared" si="13"/>
        <v>0</v>
      </c>
      <c r="AB11" s="51">
        <f t="shared" si="14"/>
        <v>0</v>
      </c>
      <c r="AC11" s="202">
        <f t="shared" si="15"/>
        <v>375000</v>
      </c>
      <c r="AD11" s="202">
        <f t="shared" si="16"/>
        <v>625000</v>
      </c>
      <c r="AE11" s="1" t="s">
        <v>104</v>
      </c>
      <c r="AF11" s="1"/>
      <c r="AG11" s="1"/>
      <c r="AH11" s="1"/>
      <c r="AI11" s="1"/>
      <c r="AJ11" s="1"/>
      <c r="AK11" s="1"/>
      <c r="AL11" s="1"/>
      <c r="AM11" s="1"/>
      <c r="AN11" s="1"/>
      <c r="AO11" s="1"/>
      <c r="AP11" s="1"/>
      <c r="AQ11" s="1"/>
      <c r="AR11" s="1"/>
      <c r="AS11" s="1"/>
    </row>
    <row r="12" spans="1:45" ht="24">
      <c r="B12" s="1" t="s">
        <v>23</v>
      </c>
      <c r="C12" s="1" t="s">
        <v>101</v>
      </c>
      <c r="D12" s="2" t="s">
        <v>17</v>
      </c>
      <c r="E12" s="2">
        <v>40</v>
      </c>
      <c r="F12" s="48">
        <v>60</v>
      </c>
      <c r="G12" s="49">
        <v>0.5</v>
      </c>
      <c r="H12" s="50">
        <v>0.5</v>
      </c>
      <c r="I12" s="173">
        <f>SUM(G12:H12)</f>
        <v>1</v>
      </c>
      <c r="J12" s="49">
        <v>0</v>
      </c>
      <c r="K12" s="186">
        <v>0</v>
      </c>
      <c r="L12" s="54">
        <f t="shared" si="8"/>
        <v>0</v>
      </c>
      <c r="M12" s="49">
        <v>0</v>
      </c>
      <c r="N12" s="186">
        <v>0</v>
      </c>
      <c r="O12" s="54">
        <f t="shared" si="9"/>
        <v>0</v>
      </c>
      <c r="P12" s="173">
        <f t="shared" si="10"/>
        <v>1</v>
      </c>
      <c r="Q12" s="51">
        <f>(E12*G12)*($C$34)</f>
        <v>2000</v>
      </c>
      <c r="R12" s="52">
        <f>(E12*H12)*$C$35</f>
        <v>3000</v>
      </c>
      <c r="S12" s="52">
        <f>(F12*G12)*$C$34</f>
        <v>3000</v>
      </c>
      <c r="T12" s="53">
        <f>(F12*H12)*$C$35</f>
        <v>4500</v>
      </c>
      <c r="U12" s="51">
        <f>(E12*J12)*$C$34</f>
        <v>0</v>
      </c>
      <c r="V12" s="51">
        <f>(E12*K12)*$C$35</f>
        <v>0</v>
      </c>
      <c r="W12" s="51">
        <f>(F12*J12)*$C$34</f>
        <v>0</v>
      </c>
      <c r="X12" s="51">
        <f>(F12*K12)*$C$35</f>
        <v>0</v>
      </c>
      <c r="Y12" s="51">
        <f t="shared" si="11"/>
        <v>0</v>
      </c>
      <c r="Z12" s="51">
        <f t="shared" si="12"/>
        <v>0</v>
      </c>
      <c r="AA12" s="51">
        <f t="shared" si="13"/>
        <v>0</v>
      </c>
      <c r="AB12" s="51">
        <f t="shared" si="14"/>
        <v>0</v>
      </c>
      <c r="AC12" s="202">
        <f t="shared" si="15"/>
        <v>5000</v>
      </c>
      <c r="AD12" s="202">
        <f t="shared" si="16"/>
        <v>7500</v>
      </c>
      <c r="AE12" s="1"/>
      <c r="AF12" s="1"/>
      <c r="AG12" s="1"/>
      <c r="AH12" s="1"/>
      <c r="AI12" s="1"/>
      <c r="AJ12" s="1"/>
      <c r="AK12" s="1"/>
      <c r="AL12" s="1"/>
      <c r="AM12" s="1"/>
      <c r="AN12" s="1"/>
      <c r="AO12" s="1"/>
      <c r="AP12" s="1"/>
      <c r="AQ12" s="1"/>
      <c r="AR12" s="1"/>
      <c r="AS12" s="1"/>
    </row>
    <row r="13" spans="1:45" ht="72">
      <c r="B13" s="1" t="s">
        <v>58</v>
      </c>
      <c r="C13" s="1" t="s">
        <v>28</v>
      </c>
      <c r="D13" s="2" t="s">
        <v>17</v>
      </c>
      <c r="E13" s="2">
        <v>0</v>
      </c>
      <c r="F13" s="48">
        <v>40</v>
      </c>
      <c r="G13" s="49">
        <v>0.5</v>
      </c>
      <c r="H13" s="50">
        <v>0.5</v>
      </c>
      <c r="I13" s="173">
        <f>SUM(G13:H13)</f>
        <v>1</v>
      </c>
      <c r="J13" s="49">
        <v>0</v>
      </c>
      <c r="K13" s="186">
        <v>0</v>
      </c>
      <c r="L13" s="54">
        <f t="shared" si="8"/>
        <v>0</v>
      </c>
      <c r="M13" s="49">
        <v>0</v>
      </c>
      <c r="N13" s="186">
        <v>0</v>
      </c>
      <c r="O13" s="54">
        <f t="shared" si="9"/>
        <v>0</v>
      </c>
      <c r="P13" s="173">
        <f t="shared" si="10"/>
        <v>1</v>
      </c>
      <c r="Q13" s="51">
        <f>(E13*G13)*($C$34)</f>
        <v>0</v>
      </c>
      <c r="R13" s="52">
        <f>(E13*H13)*$C$35</f>
        <v>0</v>
      </c>
      <c r="S13" s="52">
        <f>(F13*G13)*$C$34</f>
        <v>2000</v>
      </c>
      <c r="T13" s="53">
        <f>(F13*H13)*$C$35</f>
        <v>3000</v>
      </c>
      <c r="U13" s="51">
        <f>(E13*J13)*$C$34</f>
        <v>0</v>
      </c>
      <c r="V13" s="51">
        <f>(E13*K13)*$C$35</f>
        <v>0</v>
      </c>
      <c r="W13" s="51">
        <f>(F13*J13)*$C$34</f>
        <v>0</v>
      </c>
      <c r="X13" s="51">
        <f>(F13*K13)*$C$35</f>
        <v>0</v>
      </c>
      <c r="Y13" s="51">
        <f t="shared" si="11"/>
        <v>0</v>
      </c>
      <c r="Z13" s="51">
        <f t="shared" si="12"/>
        <v>0</v>
      </c>
      <c r="AA13" s="51">
        <f t="shared" si="13"/>
        <v>0</v>
      </c>
      <c r="AB13" s="51">
        <f t="shared" si="14"/>
        <v>0</v>
      </c>
      <c r="AC13" s="202">
        <f t="shared" si="15"/>
        <v>0</v>
      </c>
      <c r="AD13" s="202">
        <f t="shared" si="16"/>
        <v>5000</v>
      </c>
      <c r="AE13" s="1" t="s">
        <v>9</v>
      </c>
      <c r="AF13" s="1" t="s">
        <v>27</v>
      </c>
      <c r="AG13" s="1"/>
      <c r="AH13" s="1"/>
      <c r="AI13" s="1"/>
      <c r="AJ13" s="1"/>
      <c r="AK13" s="1"/>
      <c r="AL13" s="1"/>
      <c r="AM13" s="1"/>
      <c r="AN13" s="1"/>
      <c r="AO13" s="1"/>
      <c r="AP13" s="1"/>
      <c r="AQ13" s="1"/>
      <c r="AR13" s="1"/>
      <c r="AS13" s="1"/>
    </row>
    <row r="14" spans="1:45" ht="36">
      <c r="B14" s="1" t="s">
        <v>40</v>
      </c>
      <c r="C14" s="1" t="s">
        <v>8</v>
      </c>
      <c r="D14" s="2" t="s">
        <v>18</v>
      </c>
      <c r="E14" s="2">
        <v>150</v>
      </c>
      <c r="F14" s="48">
        <v>250</v>
      </c>
      <c r="G14" s="49">
        <v>0.5</v>
      </c>
      <c r="H14" s="50">
        <v>0.5</v>
      </c>
      <c r="I14" s="173">
        <f>SUM(G14:H14)</f>
        <v>1</v>
      </c>
      <c r="J14" s="61">
        <v>0</v>
      </c>
      <c r="K14" s="188">
        <v>0</v>
      </c>
      <c r="L14" s="54">
        <f t="shared" si="8"/>
        <v>0</v>
      </c>
      <c r="M14" s="61">
        <v>0</v>
      </c>
      <c r="N14" s="188">
        <v>0</v>
      </c>
      <c r="O14" s="54">
        <f t="shared" si="9"/>
        <v>0</v>
      </c>
      <c r="P14" s="173">
        <f t="shared" si="10"/>
        <v>1</v>
      </c>
      <c r="Q14" s="51">
        <f>(E14*G14)*($C$34)</f>
        <v>7500</v>
      </c>
      <c r="R14" s="52">
        <f>(E14*H14)*$C$35</f>
        <v>11250</v>
      </c>
      <c r="S14" s="52">
        <f>(F14*G14)*$C$34</f>
        <v>12500</v>
      </c>
      <c r="T14" s="53">
        <f>(F14*H14)*$C$35</f>
        <v>18750</v>
      </c>
      <c r="U14" s="51">
        <f>(E14*J14)*$C$34</f>
        <v>0</v>
      </c>
      <c r="V14" s="51">
        <f>(E14*K14)*$C$35</f>
        <v>0</v>
      </c>
      <c r="W14" s="51">
        <f>(F14*J14)*$C$34</f>
        <v>0</v>
      </c>
      <c r="X14" s="51">
        <f>(F14*K14)*$C$35</f>
        <v>0</v>
      </c>
      <c r="Y14" s="51">
        <f t="shared" si="11"/>
        <v>0</v>
      </c>
      <c r="Z14" s="51">
        <f t="shared" si="12"/>
        <v>0</v>
      </c>
      <c r="AA14" s="51">
        <f t="shared" si="13"/>
        <v>0</v>
      </c>
      <c r="AB14" s="51">
        <f t="shared" si="14"/>
        <v>0</v>
      </c>
      <c r="AC14" s="202">
        <f t="shared" si="15"/>
        <v>18750</v>
      </c>
      <c r="AD14" s="202">
        <f t="shared" si="16"/>
        <v>31250</v>
      </c>
      <c r="AE14" s="1" t="s">
        <v>51</v>
      </c>
      <c r="AF14" s="1"/>
      <c r="AG14" s="1"/>
      <c r="AH14" s="1"/>
      <c r="AI14" s="1"/>
      <c r="AJ14" s="1"/>
      <c r="AK14" s="1"/>
      <c r="AL14" s="1"/>
      <c r="AM14" s="1"/>
      <c r="AN14" s="1"/>
      <c r="AO14" s="1"/>
      <c r="AP14" s="1"/>
      <c r="AQ14" s="1"/>
      <c r="AR14" s="1"/>
      <c r="AS14" s="1"/>
    </row>
    <row r="15" spans="1:45" ht="36">
      <c r="B15" s="1" t="s">
        <v>46</v>
      </c>
      <c r="C15" s="1" t="s">
        <v>113</v>
      </c>
      <c r="D15" s="2" t="s">
        <v>19</v>
      </c>
      <c r="E15" s="2">
        <f>Kronos!B8</f>
        <v>2500</v>
      </c>
      <c r="F15" s="2">
        <f>Kronos!C8</f>
        <v>5000</v>
      </c>
      <c r="G15" s="49">
        <v>0</v>
      </c>
      <c r="H15" s="50">
        <v>0</v>
      </c>
      <c r="I15" s="173">
        <f t="shared" ref="I15:I20" si="26">SUM(G15:H15)</f>
        <v>0</v>
      </c>
      <c r="J15" s="49">
        <v>0.5</v>
      </c>
      <c r="K15" s="50">
        <v>0.5</v>
      </c>
      <c r="L15" s="54">
        <f t="shared" si="8"/>
        <v>1</v>
      </c>
      <c r="M15" s="49">
        <v>0</v>
      </c>
      <c r="N15" s="50">
        <v>0</v>
      </c>
      <c r="O15" s="54">
        <f t="shared" si="9"/>
        <v>0</v>
      </c>
      <c r="P15" s="173">
        <f t="shared" si="10"/>
        <v>1</v>
      </c>
      <c r="Q15" s="51"/>
      <c r="R15" s="52">
        <v>500000</v>
      </c>
      <c r="S15" s="52"/>
      <c r="T15" s="53">
        <v>1000000</v>
      </c>
      <c r="U15" s="51">
        <f>(E15*J15)*$C$34</f>
        <v>125000</v>
      </c>
      <c r="V15" s="51">
        <f>(E15*K15)*$C$35</f>
        <v>187500</v>
      </c>
      <c r="W15" s="51">
        <f>(F15*J15)*$C$34</f>
        <v>250000</v>
      </c>
      <c r="X15" s="51">
        <f>(F15*K15)*$C$35</f>
        <v>375000</v>
      </c>
      <c r="Y15" s="51">
        <f t="shared" si="11"/>
        <v>0</v>
      </c>
      <c r="Z15" s="51">
        <f t="shared" si="12"/>
        <v>0</v>
      </c>
      <c r="AA15" s="51">
        <f t="shared" si="13"/>
        <v>0</v>
      </c>
      <c r="AB15" s="51">
        <f t="shared" si="14"/>
        <v>0</v>
      </c>
      <c r="AC15" s="202">
        <f t="shared" si="15"/>
        <v>812500</v>
      </c>
      <c r="AD15" s="202">
        <f t="shared" si="16"/>
        <v>1625000</v>
      </c>
      <c r="AE15" s="1" t="s">
        <v>156</v>
      </c>
      <c r="AF15" s="1" t="s">
        <v>64</v>
      </c>
      <c r="AG15" s="1"/>
      <c r="AH15" s="1"/>
      <c r="AI15" s="1"/>
      <c r="AJ15" s="1"/>
      <c r="AK15" s="1"/>
      <c r="AL15" s="1"/>
      <c r="AM15" s="1"/>
      <c r="AN15" s="1"/>
      <c r="AO15" s="1"/>
      <c r="AP15" s="1"/>
      <c r="AQ15" s="1"/>
      <c r="AR15" s="1"/>
      <c r="AS15" s="1"/>
    </row>
    <row r="16" spans="1:45" ht="24">
      <c r="B16" s="1" t="s">
        <v>1</v>
      </c>
      <c r="C16" s="1" t="s">
        <v>24</v>
      </c>
      <c r="D16" s="2" t="s">
        <v>17</v>
      </c>
      <c r="E16" s="2">
        <v>40</v>
      </c>
      <c r="F16" s="48">
        <v>60</v>
      </c>
      <c r="G16" s="49">
        <v>0</v>
      </c>
      <c r="H16" s="50">
        <v>0</v>
      </c>
      <c r="I16" s="173">
        <f t="shared" si="26"/>
        <v>0</v>
      </c>
      <c r="J16" s="49">
        <v>1</v>
      </c>
      <c r="K16" s="186">
        <v>0</v>
      </c>
      <c r="L16" s="54">
        <f t="shared" si="8"/>
        <v>1</v>
      </c>
      <c r="M16" s="49">
        <v>0</v>
      </c>
      <c r="N16" s="186">
        <v>0</v>
      </c>
      <c r="O16" s="54">
        <f t="shared" si="9"/>
        <v>0</v>
      </c>
      <c r="P16" s="173">
        <f t="shared" si="10"/>
        <v>1</v>
      </c>
      <c r="Q16" s="51">
        <f>(E16*G16)*($C$34)</f>
        <v>0</v>
      </c>
      <c r="R16" s="52">
        <f>(E16*H16)*$C$35</f>
        <v>0</v>
      </c>
      <c r="S16" s="52">
        <f>(F16*G16)*$C$34</f>
        <v>0</v>
      </c>
      <c r="T16" s="53">
        <f>(F16*H16)*$C$35</f>
        <v>0</v>
      </c>
      <c r="U16" s="51">
        <f>(E16*J16)*$C$34</f>
        <v>4000</v>
      </c>
      <c r="V16" s="51">
        <f>(E16*K16)*$C$35</f>
        <v>0</v>
      </c>
      <c r="W16" s="51">
        <f>(F16*J16)*$C$34</f>
        <v>6000</v>
      </c>
      <c r="X16" s="51">
        <f>(F16*K16)*$C$35</f>
        <v>0</v>
      </c>
      <c r="Y16" s="51">
        <f t="shared" si="11"/>
        <v>0</v>
      </c>
      <c r="Z16" s="51">
        <f t="shared" si="12"/>
        <v>0</v>
      </c>
      <c r="AA16" s="51">
        <f t="shared" si="13"/>
        <v>0</v>
      </c>
      <c r="AB16" s="51">
        <f t="shared" si="14"/>
        <v>0</v>
      </c>
      <c r="AC16" s="202">
        <f t="shared" si="15"/>
        <v>4000</v>
      </c>
      <c r="AD16" s="202">
        <f t="shared" si="16"/>
        <v>6000</v>
      </c>
      <c r="AE16" s="1" t="s">
        <v>12</v>
      </c>
      <c r="AF16" s="35" t="s">
        <v>65</v>
      </c>
      <c r="AG16" s="1"/>
      <c r="AH16" s="1"/>
      <c r="AI16" s="1"/>
      <c r="AJ16" s="1"/>
      <c r="AK16" s="1"/>
      <c r="AL16" s="1"/>
      <c r="AM16" s="1"/>
      <c r="AN16" s="1"/>
      <c r="AO16" s="1"/>
      <c r="AP16" s="1"/>
      <c r="AQ16" s="1"/>
      <c r="AR16" s="1"/>
      <c r="AS16" s="1"/>
    </row>
    <row r="17" spans="1:45" ht="48">
      <c r="B17" s="1" t="s">
        <v>10</v>
      </c>
      <c r="C17" s="1" t="s">
        <v>20</v>
      </c>
      <c r="D17" s="2" t="s">
        <v>19</v>
      </c>
      <c r="E17" s="2">
        <v>1000</v>
      </c>
      <c r="F17" s="48">
        <f>E17*2</f>
        <v>2000</v>
      </c>
      <c r="G17" s="49">
        <v>0</v>
      </c>
      <c r="H17" s="50">
        <v>0</v>
      </c>
      <c r="I17" s="173">
        <f t="shared" si="26"/>
        <v>0</v>
      </c>
      <c r="J17" s="49">
        <v>1</v>
      </c>
      <c r="K17" s="186">
        <v>0</v>
      </c>
      <c r="L17" s="54">
        <f t="shared" si="8"/>
        <v>1</v>
      </c>
      <c r="M17" s="49">
        <v>0</v>
      </c>
      <c r="N17" s="186">
        <v>0</v>
      </c>
      <c r="O17" s="54">
        <f t="shared" si="9"/>
        <v>0</v>
      </c>
      <c r="P17" s="173">
        <f t="shared" si="10"/>
        <v>1</v>
      </c>
      <c r="Q17" s="51">
        <f>(E17*G17)*($C$34)</f>
        <v>0</v>
      </c>
      <c r="R17" s="52">
        <f>(E17*H17)*$C$35</f>
        <v>0</v>
      </c>
      <c r="S17" s="52">
        <f>(F17*G17)*$C$34</f>
        <v>0</v>
      </c>
      <c r="T17" s="53">
        <f>(F17*H17)*$C$35</f>
        <v>0</v>
      </c>
      <c r="U17" s="51">
        <f>(E17*J17)*$C$34</f>
        <v>100000</v>
      </c>
      <c r="V17" s="51">
        <f>(E17*K17)*$C$35</f>
        <v>0</v>
      </c>
      <c r="W17" s="51">
        <f>(F17*J17)*$C$34</f>
        <v>200000</v>
      </c>
      <c r="X17" s="51">
        <f>(F17*K17)*$C$35</f>
        <v>0</v>
      </c>
      <c r="Y17" s="51">
        <f t="shared" si="11"/>
        <v>0</v>
      </c>
      <c r="Z17" s="51">
        <f t="shared" si="12"/>
        <v>0</v>
      </c>
      <c r="AA17" s="51">
        <f t="shared" si="13"/>
        <v>0</v>
      </c>
      <c r="AB17" s="51">
        <f t="shared" si="14"/>
        <v>0</v>
      </c>
      <c r="AC17" s="202">
        <f t="shared" si="15"/>
        <v>100000</v>
      </c>
      <c r="AD17" s="202">
        <f t="shared" si="16"/>
        <v>200000</v>
      </c>
      <c r="AE17" s="1" t="s">
        <v>29</v>
      </c>
      <c r="AF17" s="1" t="s">
        <v>25</v>
      </c>
      <c r="AG17" s="1"/>
      <c r="AH17" s="1"/>
      <c r="AI17" s="1"/>
      <c r="AJ17" s="1"/>
      <c r="AK17" s="1"/>
      <c r="AL17" s="1"/>
      <c r="AM17" s="1"/>
      <c r="AN17" s="1"/>
      <c r="AO17" s="1"/>
      <c r="AP17" s="1"/>
      <c r="AQ17" s="1"/>
      <c r="AR17" s="1"/>
      <c r="AS17" s="1"/>
    </row>
    <row r="18" spans="1:45" ht="36">
      <c r="B18" s="1" t="s">
        <v>55</v>
      </c>
      <c r="C18" s="1" t="s">
        <v>56</v>
      </c>
      <c r="D18" s="2" t="s">
        <v>18</v>
      </c>
      <c r="E18" s="2">
        <v>150</v>
      </c>
      <c r="F18" s="48">
        <v>150</v>
      </c>
      <c r="G18" s="49">
        <v>0</v>
      </c>
      <c r="H18" s="50">
        <v>0</v>
      </c>
      <c r="I18" s="173">
        <f t="shared" si="26"/>
        <v>0</v>
      </c>
      <c r="J18" s="49">
        <v>1</v>
      </c>
      <c r="K18" s="186">
        <v>0</v>
      </c>
      <c r="L18" s="54">
        <f t="shared" si="8"/>
        <v>1</v>
      </c>
      <c r="M18" s="49">
        <v>0</v>
      </c>
      <c r="N18" s="186">
        <v>0</v>
      </c>
      <c r="O18" s="54">
        <f t="shared" si="9"/>
        <v>0</v>
      </c>
      <c r="P18" s="173">
        <f t="shared" si="10"/>
        <v>1</v>
      </c>
      <c r="Q18" s="51">
        <f>(E18*G18)*($C$34)</f>
        <v>0</v>
      </c>
      <c r="R18" s="52">
        <f>(E18*H18)*$C$35</f>
        <v>0</v>
      </c>
      <c r="S18" s="52">
        <f>(F18*G18)*$C$34</f>
        <v>0</v>
      </c>
      <c r="T18" s="53">
        <f>(F18*H18)*$C$35</f>
        <v>0</v>
      </c>
      <c r="U18" s="51">
        <f>(E18*J18)*$C$34</f>
        <v>15000</v>
      </c>
      <c r="V18" s="51">
        <f>(E18*K18)*$C$35</f>
        <v>0</v>
      </c>
      <c r="W18" s="51">
        <f>(F18*J18)*$C$34</f>
        <v>15000</v>
      </c>
      <c r="X18" s="51">
        <f>(F18*K18)*$C$35</f>
        <v>0</v>
      </c>
      <c r="Y18" s="51">
        <f t="shared" si="11"/>
        <v>0</v>
      </c>
      <c r="Z18" s="51">
        <f t="shared" si="12"/>
        <v>0</v>
      </c>
      <c r="AA18" s="51">
        <f t="shared" si="13"/>
        <v>0</v>
      </c>
      <c r="AB18" s="51">
        <f t="shared" si="14"/>
        <v>0</v>
      </c>
      <c r="AC18" s="202">
        <f t="shared" si="15"/>
        <v>15000</v>
      </c>
      <c r="AD18" s="202">
        <f t="shared" si="16"/>
        <v>15000</v>
      </c>
      <c r="AE18" s="1" t="s">
        <v>57</v>
      </c>
      <c r="AF18" s="1"/>
      <c r="AG18" s="1"/>
      <c r="AH18" s="1"/>
      <c r="AI18" s="1"/>
      <c r="AJ18" s="1"/>
      <c r="AK18" s="1"/>
      <c r="AL18" s="1"/>
      <c r="AM18" s="1"/>
      <c r="AN18" s="1"/>
      <c r="AO18" s="1"/>
      <c r="AP18" s="1"/>
      <c r="AQ18" s="1"/>
      <c r="AR18" s="1"/>
      <c r="AS18" s="1"/>
    </row>
    <row r="19" spans="1:45" ht="60">
      <c r="B19" s="1" t="s">
        <v>34</v>
      </c>
      <c r="C19" s="1" t="s">
        <v>0</v>
      </c>
      <c r="D19" s="2" t="s">
        <v>18</v>
      </c>
      <c r="E19" s="2">
        <v>150</v>
      </c>
      <c r="F19" s="48">
        <v>225</v>
      </c>
      <c r="G19" s="49">
        <v>0</v>
      </c>
      <c r="H19" s="50">
        <v>0</v>
      </c>
      <c r="I19" s="173">
        <f t="shared" si="26"/>
        <v>0</v>
      </c>
      <c r="J19" s="61">
        <v>1</v>
      </c>
      <c r="K19" s="186">
        <v>0</v>
      </c>
      <c r="L19" s="54">
        <f t="shared" si="8"/>
        <v>1</v>
      </c>
      <c r="M19" s="61">
        <v>0</v>
      </c>
      <c r="N19" s="186">
        <v>0</v>
      </c>
      <c r="O19" s="54">
        <f t="shared" si="9"/>
        <v>0</v>
      </c>
      <c r="P19" s="173">
        <f t="shared" si="10"/>
        <v>1</v>
      </c>
      <c r="Q19" s="51">
        <f>(E19*G19)*($C$34)</f>
        <v>0</v>
      </c>
      <c r="R19" s="52">
        <f>(E19*H19)*$C$35</f>
        <v>0</v>
      </c>
      <c r="S19" s="52">
        <f>(F19*G19)*$C$34</f>
        <v>0</v>
      </c>
      <c r="T19" s="53">
        <f>(F19*H19)*$C$35</f>
        <v>0</v>
      </c>
      <c r="U19" s="51">
        <f>(E19*J19)*$C$34</f>
        <v>15000</v>
      </c>
      <c r="V19" s="51">
        <f>(E19*K19)*$C$35</f>
        <v>0</v>
      </c>
      <c r="W19" s="51">
        <f>(F19*J19)*$C$34</f>
        <v>22500</v>
      </c>
      <c r="X19" s="51">
        <f>(F19*K19)*$C$35</f>
        <v>0</v>
      </c>
      <c r="Y19" s="51">
        <f t="shared" si="11"/>
        <v>0</v>
      </c>
      <c r="Z19" s="51">
        <f t="shared" si="12"/>
        <v>0</v>
      </c>
      <c r="AA19" s="51">
        <f t="shared" si="13"/>
        <v>0</v>
      </c>
      <c r="AB19" s="51">
        <f t="shared" si="14"/>
        <v>0</v>
      </c>
      <c r="AC19" s="202">
        <f>SUM(Q19+R19+U19+V19+Y19+Z19)</f>
        <v>15000</v>
      </c>
      <c r="AD19" s="202">
        <f t="shared" si="16"/>
        <v>22500</v>
      </c>
      <c r="AE19" s="1" t="s">
        <v>48</v>
      </c>
      <c r="AF19" s="1" t="s">
        <v>22</v>
      </c>
      <c r="AG19" s="1"/>
      <c r="AH19" s="1"/>
      <c r="AI19" s="1"/>
      <c r="AJ19" s="1"/>
      <c r="AK19" s="1"/>
      <c r="AL19" s="1"/>
      <c r="AM19" s="1"/>
      <c r="AN19" s="1"/>
      <c r="AO19" s="1"/>
      <c r="AP19" s="1"/>
      <c r="AQ19" s="1"/>
      <c r="AR19" s="1"/>
      <c r="AS19" s="1"/>
    </row>
    <row r="20" spans="1:45" ht="48">
      <c r="B20" s="1" t="s">
        <v>15</v>
      </c>
      <c r="C20" s="1" t="s">
        <v>42</v>
      </c>
      <c r="D20" s="2" t="s">
        <v>18</v>
      </c>
      <c r="E20" s="2">
        <v>100</v>
      </c>
      <c r="F20" s="48">
        <v>200</v>
      </c>
      <c r="G20" s="49">
        <v>0</v>
      </c>
      <c r="H20" s="50">
        <v>0</v>
      </c>
      <c r="I20" s="173">
        <f t="shared" si="26"/>
        <v>0</v>
      </c>
      <c r="J20" s="61">
        <v>1</v>
      </c>
      <c r="K20" s="188">
        <v>0</v>
      </c>
      <c r="L20" s="54">
        <f t="shared" si="8"/>
        <v>1</v>
      </c>
      <c r="M20" s="61">
        <v>0</v>
      </c>
      <c r="N20" s="188">
        <v>0</v>
      </c>
      <c r="O20" s="54">
        <f t="shared" si="9"/>
        <v>0</v>
      </c>
      <c r="P20" s="173">
        <f>SUM(I20+L20+O20)</f>
        <v>1</v>
      </c>
      <c r="Q20" s="51">
        <f>(E20*G20)*($C$34)</f>
        <v>0</v>
      </c>
      <c r="R20" s="52">
        <f>(E20*H20)*$C$35</f>
        <v>0</v>
      </c>
      <c r="S20" s="52">
        <f>(F20*G20)*$C$34</f>
        <v>0</v>
      </c>
      <c r="T20" s="53">
        <f>(F20*H20)*$C$35</f>
        <v>0</v>
      </c>
      <c r="U20" s="51">
        <f>(E20*J20)*$C$34</f>
        <v>10000</v>
      </c>
      <c r="V20" s="51">
        <f>(E20*K20)*$C$35</f>
        <v>0</v>
      </c>
      <c r="W20" s="51">
        <f>(F20*J20)*$C$34</f>
        <v>20000</v>
      </c>
      <c r="X20" s="51">
        <f>(F20*K20)*$C$35</f>
        <v>0</v>
      </c>
      <c r="Y20" s="51">
        <f t="shared" si="11"/>
        <v>0</v>
      </c>
      <c r="Z20" s="51">
        <f t="shared" si="12"/>
        <v>0</v>
      </c>
      <c r="AA20" s="51">
        <f t="shared" si="13"/>
        <v>0</v>
      </c>
      <c r="AB20" s="51">
        <f t="shared" si="14"/>
        <v>0</v>
      </c>
      <c r="AC20" s="202">
        <f>SUM(Q20+R20+U20+V20+Y20+Z20)</f>
        <v>10000</v>
      </c>
      <c r="AD20" s="202">
        <f t="shared" si="16"/>
        <v>20000</v>
      </c>
      <c r="AE20" s="1" t="s">
        <v>67</v>
      </c>
      <c r="AF20" s="1"/>
      <c r="AG20" s="1"/>
      <c r="AH20" s="1"/>
      <c r="AI20" s="1"/>
      <c r="AJ20" s="1"/>
      <c r="AK20" s="1"/>
      <c r="AL20" s="1"/>
      <c r="AM20" s="1"/>
      <c r="AN20" s="1"/>
      <c r="AO20" s="1"/>
      <c r="AP20" s="1"/>
      <c r="AQ20" s="1"/>
      <c r="AR20" s="1"/>
      <c r="AS20" s="1"/>
    </row>
    <row r="21" spans="1:45" ht="48">
      <c r="B21" s="1" t="s">
        <v>2</v>
      </c>
      <c r="C21" s="1" t="s">
        <v>5</v>
      </c>
      <c r="D21" s="2" t="s">
        <v>17</v>
      </c>
      <c r="E21" s="2">
        <v>40</v>
      </c>
      <c r="F21" s="48">
        <v>60</v>
      </c>
      <c r="G21" s="49">
        <v>0</v>
      </c>
      <c r="H21" s="50">
        <v>0</v>
      </c>
      <c r="I21" s="173">
        <f t="shared" ref="I21" si="27">SUM(G21:H21)</f>
        <v>0</v>
      </c>
      <c r="J21" s="61">
        <v>1</v>
      </c>
      <c r="K21" s="186">
        <v>0</v>
      </c>
      <c r="L21" s="54">
        <f t="shared" ref="L21" si="28">SUM(J21:K21)</f>
        <v>1</v>
      </c>
      <c r="M21" s="61">
        <v>0</v>
      </c>
      <c r="N21" s="186">
        <v>0</v>
      </c>
      <c r="O21" s="54">
        <f t="shared" ref="O21" si="29">SUM(M21:N21)</f>
        <v>0</v>
      </c>
      <c r="P21" s="173">
        <f>SUM(I21+L21+O21)</f>
        <v>1</v>
      </c>
      <c r="Q21" s="51">
        <f>(E21*G21)*($C$34)</f>
        <v>0</v>
      </c>
      <c r="R21" s="52">
        <f>(E21*H21)*$C$35</f>
        <v>0</v>
      </c>
      <c r="S21" s="52">
        <f>(F21*G21)*$C$34</f>
        <v>0</v>
      </c>
      <c r="T21" s="53">
        <f>(F21*H21)*$C$35</f>
        <v>0</v>
      </c>
      <c r="U21" s="51">
        <f>(E21*J21)*$C$34</f>
        <v>4000</v>
      </c>
      <c r="V21" s="51">
        <f>(E21*K21)*$C$35</f>
        <v>0</v>
      </c>
      <c r="W21" s="51">
        <f>(F21*J21)*$C$34</f>
        <v>6000</v>
      </c>
      <c r="X21" s="51">
        <f>(F21*K21)*$C$35</f>
        <v>0</v>
      </c>
      <c r="Y21" s="51">
        <f t="shared" si="11"/>
        <v>0</v>
      </c>
      <c r="Z21" s="51">
        <f t="shared" si="12"/>
        <v>0</v>
      </c>
      <c r="AA21" s="51">
        <f>(F21*M21)*$C$34</f>
        <v>0</v>
      </c>
      <c r="AB21" s="51">
        <f>(F21*N21)*$C$35</f>
        <v>0</v>
      </c>
      <c r="AC21" s="202">
        <f>SUM(Q21+R21+U21+V21+Y21+Z21)</f>
        <v>4000</v>
      </c>
      <c r="AD21" s="202">
        <f t="shared" si="16"/>
        <v>6000</v>
      </c>
      <c r="AE21" s="1" t="s">
        <v>103</v>
      </c>
      <c r="AF21" s="1"/>
      <c r="AG21" s="1"/>
      <c r="AH21" s="1"/>
      <c r="AI21" s="1"/>
      <c r="AJ21" s="1"/>
      <c r="AK21" s="1"/>
      <c r="AL21" s="1"/>
      <c r="AM21" s="1"/>
      <c r="AN21" s="1"/>
      <c r="AO21" s="1"/>
      <c r="AP21" s="1"/>
      <c r="AQ21" s="1"/>
      <c r="AR21" s="1"/>
      <c r="AS21" s="1"/>
    </row>
    <row r="22" spans="1:45" s="93" customFormat="1" ht="21" customHeight="1">
      <c r="A22" s="55" t="s">
        <v>118</v>
      </c>
      <c r="B22" s="104"/>
      <c r="C22" s="104"/>
      <c r="D22" s="105"/>
      <c r="E22" s="105">
        <f>SUM(E9:E21)</f>
        <v>9320</v>
      </c>
      <c r="F22" s="105">
        <f>SUM(F9:F21)</f>
        <v>16295</v>
      </c>
      <c r="G22" s="106"/>
      <c r="H22" s="107"/>
      <c r="I22" s="184"/>
      <c r="J22" s="106"/>
      <c r="K22" s="175"/>
      <c r="L22" s="105"/>
      <c r="M22" s="106"/>
      <c r="N22" s="175"/>
      <c r="O22" s="105"/>
      <c r="P22" s="184"/>
      <c r="Q22" s="108">
        <f t="shared" ref="Q22:AD22" si="30">SUM(Q9:Q21)</f>
        <v>133250</v>
      </c>
      <c r="R22" s="108">
        <f t="shared" si="30"/>
        <v>1014875</v>
      </c>
      <c r="S22" s="108">
        <f t="shared" si="30"/>
        <v>223750</v>
      </c>
      <c r="T22" s="108">
        <f t="shared" si="30"/>
        <v>1815625</v>
      </c>
      <c r="U22" s="108">
        <f t="shared" si="30"/>
        <v>326750</v>
      </c>
      <c r="V22" s="108">
        <f t="shared" si="30"/>
        <v>193125</v>
      </c>
      <c r="W22" s="108">
        <f t="shared" si="30"/>
        <v>605750</v>
      </c>
      <c r="X22" s="108">
        <f t="shared" si="30"/>
        <v>384375</v>
      </c>
      <c r="Y22" s="108">
        <f t="shared" si="30"/>
        <v>0</v>
      </c>
      <c r="Z22" s="108">
        <f t="shared" si="30"/>
        <v>0</v>
      </c>
      <c r="AA22" s="108">
        <f t="shared" si="30"/>
        <v>0</v>
      </c>
      <c r="AB22" s="108">
        <f t="shared" si="30"/>
        <v>0</v>
      </c>
      <c r="AC22" s="108">
        <f t="shared" si="30"/>
        <v>1668000</v>
      </c>
      <c r="AD22" s="108">
        <f t="shared" si="30"/>
        <v>3029500</v>
      </c>
      <c r="AE22" s="104"/>
      <c r="AF22" s="104"/>
      <c r="AG22" s="104">
        <f>SUM(E23:E39)</f>
        <v>26183.78223495702</v>
      </c>
      <c r="AH22" s="104">
        <f>SUM(F23:F39)</f>
        <v>111782.61891117478</v>
      </c>
      <c r="AI22" s="109" t="s">
        <v>4</v>
      </c>
      <c r="AJ22" s="5"/>
      <c r="AK22" s="5"/>
      <c r="AL22" s="5"/>
      <c r="AM22" s="5"/>
      <c r="AN22" s="5"/>
      <c r="AO22" s="5"/>
      <c r="AP22" s="5"/>
      <c r="AQ22" s="5"/>
      <c r="AR22" s="5"/>
      <c r="AS22" s="5"/>
    </row>
    <row r="23" spans="1:45" s="93" customFormat="1" ht="17" customHeight="1">
      <c r="A23" s="62" t="s">
        <v>137</v>
      </c>
      <c r="B23" s="94"/>
      <c r="C23" s="94"/>
      <c r="D23" s="95"/>
      <c r="E23" s="95"/>
      <c r="F23" s="96"/>
      <c r="G23" s="97"/>
      <c r="H23" s="98"/>
      <c r="I23" s="176"/>
      <c r="J23" s="97"/>
      <c r="K23" s="96"/>
      <c r="L23" s="95"/>
      <c r="M23" s="97"/>
      <c r="N23" s="96"/>
      <c r="O23" s="95"/>
      <c r="P23" s="176"/>
      <c r="Q23" s="99"/>
      <c r="R23" s="99"/>
      <c r="S23" s="99"/>
      <c r="T23" s="99"/>
      <c r="U23" s="99"/>
      <c r="V23" s="99"/>
      <c r="W23" s="99"/>
      <c r="X23" s="99"/>
      <c r="Y23" s="201"/>
      <c r="Z23" s="201"/>
      <c r="AA23" s="201"/>
      <c r="AB23" s="201"/>
      <c r="AC23" s="201"/>
      <c r="AD23" s="201"/>
      <c r="AE23" s="94"/>
      <c r="AF23" s="94"/>
      <c r="AG23" s="94">
        <f>SUM(E25)</f>
        <v>0</v>
      </c>
      <c r="AH23" s="94">
        <f>SUM(F25)</f>
        <v>20000</v>
      </c>
      <c r="AI23" s="5"/>
      <c r="AJ23" s="5"/>
      <c r="AK23" s="5"/>
      <c r="AL23" s="5"/>
      <c r="AM23" s="5"/>
      <c r="AN23" s="5"/>
      <c r="AO23" s="5"/>
      <c r="AP23" s="5"/>
      <c r="AQ23" s="5"/>
      <c r="AR23" s="5"/>
      <c r="AS23" s="5"/>
    </row>
    <row r="24" spans="1:45" ht="72">
      <c r="B24" s="3" t="s">
        <v>145</v>
      </c>
      <c r="C24" s="3" t="s">
        <v>146</v>
      </c>
      <c r="D24" s="4" t="s">
        <v>19</v>
      </c>
      <c r="E24" s="4">
        <v>0</v>
      </c>
      <c r="F24" s="63">
        <v>2000</v>
      </c>
      <c r="G24" s="49">
        <v>0</v>
      </c>
      <c r="H24" s="50">
        <v>0</v>
      </c>
      <c r="I24" s="173">
        <f>SUM(G24:H24)</f>
        <v>0</v>
      </c>
      <c r="J24" s="61">
        <v>1</v>
      </c>
      <c r="K24" s="186">
        <v>0</v>
      </c>
      <c r="L24" s="54">
        <f>SUM(J24:K24)</f>
        <v>1</v>
      </c>
      <c r="M24" s="61">
        <v>0</v>
      </c>
      <c r="N24" s="186">
        <v>0</v>
      </c>
      <c r="O24" s="54">
        <f>SUM(M24:N24)</f>
        <v>0</v>
      </c>
      <c r="P24" s="173">
        <f>SUM(I24+L24+O24)</f>
        <v>1</v>
      </c>
      <c r="Q24" s="51">
        <f>(E24*G24)*($C$34)</f>
        <v>0</v>
      </c>
      <c r="R24" s="52">
        <f>(E24*H24)*$C$35</f>
        <v>0</v>
      </c>
      <c r="S24" s="52">
        <f>(F24*G24)*$C$34</f>
        <v>0</v>
      </c>
      <c r="T24" s="53">
        <f>(F24*H24)*$C$35</f>
        <v>0</v>
      </c>
      <c r="U24" s="51">
        <f>(E24*J24)*$C$34</f>
        <v>0</v>
      </c>
      <c r="V24" s="51">
        <f>(E24*K24)*$C$35</f>
        <v>0</v>
      </c>
      <c r="W24" s="51">
        <f>(F24*J24)*$C$34</f>
        <v>200000</v>
      </c>
      <c r="X24" s="51">
        <f>(F24*K24)*$C$35</f>
        <v>0</v>
      </c>
      <c r="Y24" s="51">
        <f t="shared" ref="Y24:Y25" si="31">(E24*M24)*$C$34</f>
        <v>0</v>
      </c>
      <c r="Z24" s="51">
        <f t="shared" ref="Z24:Z25" si="32">(E24*N24)*$C$35</f>
        <v>0</v>
      </c>
      <c r="AA24" s="51">
        <f>(F24*M24)*$C$34</f>
        <v>0</v>
      </c>
      <c r="AB24" s="51">
        <f>(F24*N24)*$C$35</f>
        <v>0</v>
      </c>
      <c r="AC24" s="202">
        <f t="shared" ref="AC24:AC25" si="33">SUM(Q24+R24+U24+V24+Y24+Z24)</f>
        <v>0</v>
      </c>
      <c r="AD24" s="202">
        <f>SUM(S24+T24+W24+X24+AA24+AB24)</f>
        <v>200000</v>
      </c>
      <c r="AE24" s="3" t="s">
        <v>120</v>
      </c>
      <c r="AF24" s="1" t="s">
        <v>68</v>
      </c>
      <c r="AG24" s="1"/>
      <c r="AH24" s="1"/>
      <c r="AI24" s="1"/>
      <c r="AJ24" s="1"/>
      <c r="AK24" s="1"/>
      <c r="AL24" s="1"/>
      <c r="AM24" s="1"/>
      <c r="AN24" s="1"/>
      <c r="AO24" s="1"/>
      <c r="AP24" s="1"/>
      <c r="AQ24" s="1"/>
      <c r="AR24" s="1"/>
      <c r="AS24" s="1"/>
    </row>
    <row r="25" spans="1:45" ht="72">
      <c r="B25" s="3" t="s">
        <v>147</v>
      </c>
      <c r="C25" s="3" t="s">
        <v>35</v>
      </c>
      <c r="D25" s="4" t="s">
        <v>19</v>
      </c>
      <c r="E25" s="4">
        <v>0</v>
      </c>
      <c r="F25" s="63">
        <v>20000</v>
      </c>
      <c r="G25" s="49">
        <v>0</v>
      </c>
      <c r="H25" s="50">
        <v>0</v>
      </c>
      <c r="I25" s="173">
        <f>SUM(G25:H25)</f>
        <v>0</v>
      </c>
      <c r="J25" s="61">
        <v>0</v>
      </c>
      <c r="K25" s="186">
        <v>0</v>
      </c>
      <c r="L25" s="54">
        <f>SUM(J25:K25)</f>
        <v>0</v>
      </c>
      <c r="M25" s="61">
        <v>1</v>
      </c>
      <c r="N25" s="186">
        <v>0</v>
      </c>
      <c r="O25" s="54">
        <f>SUM(M25:N25)</f>
        <v>1</v>
      </c>
      <c r="P25" s="173">
        <f>SUM(I25+L25+O25)</f>
        <v>1</v>
      </c>
      <c r="Q25" s="51">
        <f>(E25*G25)*($C$34)</f>
        <v>0</v>
      </c>
      <c r="R25" s="52">
        <f>(E25*H25)*$C$35</f>
        <v>0</v>
      </c>
      <c r="S25" s="52">
        <f>(F25*G25)*$C$34</f>
        <v>0</v>
      </c>
      <c r="T25" s="53">
        <f>(F25*H25)*$C$35</f>
        <v>0</v>
      </c>
      <c r="U25" s="51">
        <f>(E25*J25)*$C$34</f>
        <v>0</v>
      </c>
      <c r="V25" s="51">
        <f>(E25*K25)*$C$35</f>
        <v>0</v>
      </c>
      <c r="W25" s="51">
        <f>(F25*J25)*$C$34</f>
        <v>0</v>
      </c>
      <c r="X25" s="51">
        <f>(F25*K25)*$C$35</f>
        <v>0</v>
      </c>
      <c r="Y25" s="51">
        <f t="shared" si="31"/>
        <v>0</v>
      </c>
      <c r="Z25" s="51">
        <f t="shared" si="32"/>
        <v>0</v>
      </c>
      <c r="AA25" s="51">
        <f>(F25*M25)*$C$34</f>
        <v>2000000</v>
      </c>
      <c r="AB25" s="51">
        <f>(F25*N25)*$C$35</f>
        <v>0</v>
      </c>
      <c r="AC25" s="202">
        <f t="shared" si="33"/>
        <v>0</v>
      </c>
      <c r="AD25" s="202">
        <f>SUM(S25+T25+W25+X25+AA25+AB25)</f>
        <v>2000000</v>
      </c>
      <c r="AE25" s="3" t="s">
        <v>120</v>
      </c>
      <c r="AF25" s="1" t="s">
        <v>68</v>
      </c>
      <c r="AG25" s="1"/>
      <c r="AH25" s="1"/>
      <c r="AI25" s="1"/>
      <c r="AJ25" s="1"/>
      <c r="AK25" s="1"/>
      <c r="AL25" s="1"/>
      <c r="AM25" s="1"/>
      <c r="AN25" s="1"/>
      <c r="AO25" s="1"/>
      <c r="AP25" s="1"/>
      <c r="AQ25" s="1"/>
      <c r="AR25" s="1"/>
      <c r="AS25" s="1"/>
    </row>
    <row r="26" spans="1:45" s="93" customFormat="1" ht="23" customHeight="1">
      <c r="A26" s="62" t="s">
        <v>118</v>
      </c>
      <c r="B26" s="94"/>
      <c r="C26" s="94"/>
      <c r="D26" s="95"/>
      <c r="E26" s="95">
        <f>SUM(E25)</f>
        <v>0</v>
      </c>
      <c r="F26" s="95">
        <f>SUM(F25)</f>
        <v>20000</v>
      </c>
      <c r="G26" s="97"/>
      <c r="H26" s="98"/>
      <c r="I26" s="176"/>
      <c r="J26" s="97"/>
      <c r="K26" s="96"/>
      <c r="L26" s="95"/>
      <c r="M26" s="97"/>
      <c r="N26" s="96"/>
      <c r="O26" s="95"/>
      <c r="P26" s="176"/>
      <c r="Q26" s="99">
        <f>SUM(Q25)</f>
        <v>0</v>
      </c>
      <c r="R26" s="99">
        <f t="shared" ref="R26:AD26" si="34">SUM(R25)</f>
        <v>0</v>
      </c>
      <c r="S26" s="99">
        <f t="shared" si="34"/>
        <v>0</v>
      </c>
      <c r="T26" s="99">
        <f t="shared" si="34"/>
        <v>0</v>
      </c>
      <c r="U26" s="99">
        <f t="shared" si="34"/>
        <v>0</v>
      </c>
      <c r="V26" s="99">
        <f t="shared" si="34"/>
        <v>0</v>
      </c>
      <c r="W26" s="99">
        <f t="shared" si="34"/>
        <v>0</v>
      </c>
      <c r="X26" s="99">
        <f t="shared" si="34"/>
        <v>0</v>
      </c>
      <c r="Y26" s="99">
        <f t="shared" si="34"/>
        <v>0</v>
      </c>
      <c r="Z26" s="99">
        <f t="shared" si="34"/>
        <v>0</v>
      </c>
      <c r="AA26" s="99">
        <f t="shared" si="34"/>
        <v>2000000</v>
      </c>
      <c r="AB26" s="99">
        <f t="shared" si="34"/>
        <v>0</v>
      </c>
      <c r="AC26" s="99">
        <f t="shared" si="34"/>
        <v>0</v>
      </c>
      <c r="AD26" s="99">
        <f t="shared" si="34"/>
        <v>2000000</v>
      </c>
      <c r="AE26" s="94"/>
      <c r="AF26" s="94"/>
      <c r="AG26" s="94">
        <f>SUM(E27)</f>
        <v>0</v>
      </c>
      <c r="AH26" s="94">
        <f>SUM(F27)</f>
        <v>0</v>
      </c>
      <c r="AI26" s="5"/>
      <c r="AJ26" s="5"/>
      <c r="AK26" s="5"/>
      <c r="AL26" s="5"/>
      <c r="AM26" s="5"/>
      <c r="AN26" s="5"/>
      <c r="AO26" s="5"/>
      <c r="AP26" s="5"/>
      <c r="AQ26" s="5"/>
      <c r="AR26" s="5"/>
      <c r="AS26" s="5"/>
    </row>
    <row r="27" spans="1:45" s="93" customFormat="1" ht="18" customHeight="1">
      <c r="A27" s="64" t="s">
        <v>105</v>
      </c>
      <c r="B27" s="87"/>
      <c r="C27" s="87"/>
      <c r="D27" s="88" t="s">
        <v>117</v>
      </c>
      <c r="E27" s="88"/>
      <c r="F27" s="89"/>
      <c r="G27" s="90"/>
      <c r="H27" s="91"/>
      <c r="I27" s="177"/>
      <c r="J27" s="90"/>
      <c r="K27" s="89"/>
      <c r="L27" s="88"/>
      <c r="M27" s="90"/>
      <c r="N27" s="89"/>
      <c r="O27" s="88"/>
      <c r="P27" s="177"/>
      <c r="Q27" s="92"/>
      <c r="R27" s="92"/>
      <c r="S27" s="92"/>
      <c r="T27" s="92"/>
      <c r="U27" s="92"/>
      <c r="V27" s="92"/>
      <c r="W27" s="92"/>
      <c r="X27" s="92"/>
      <c r="Y27" s="203"/>
      <c r="Z27" s="203"/>
      <c r="AA27" s="203"/>
      <c r="AB27" s="203"/>
      <c r="AC27" s="203"/>
      <c r="AD27" s="203"/>
      <c r="AE27" s="87"/>
      <c r="AF27" s="87"/>
      <c r="AG27" s="87">
        <f>SUM(E28:E30)</f>
        <v>5425</v>
      </c>
      <c r="AH27" s="87">
        <f>SUM(F28:F30)</f>
        <v>10780</v>
      </c>
      <c r="AI27" s="5"/>
      <c r="AJ27" s="5"/>
      <c r="AK27" s="5"/>
      <c r="AL27" s="5"/>
      <c r="AM27" s="5"/>
      <c r="AN27" s="5"/>
      <c r="AO27" s="5"/>
      <c r="AP27" s="5"/>
      <c r="AQ27" s="5"/>
      <c r="AR27" s="5"/>
      <c r="AS27" s="5"/>
    </row>
    <row r="28" spans="1:45" ht="12">
      <c r="B28" s="1" t="s">
        <v>70</v>
      </c>
      <c r="C28" s="1"/>
      <c r="D28" s="2" t="s">
        <v>19</v>
      </c>
      <c r="E28" s="48">
        <f>3*1745</f>
        <v>5235</v>
      </c>
      <c r="F28" s="48">
        <f>6*1745</f>
        <v>10470</v>
      </c>
      <c r="G28" s="49">
        <v>0.33</v>
      </c>
      <c r="H28" s="50">
        <v>0</v>
      </c>
      <c r="I28" s="173">
        <f t="shared" ref="I28:I30" si="35">SUM(G28:H28)</f>
        <v>0.33</v>
      </c>
      <c r="J28" s="49">
        <v>0.33</v>
      </c>
      <c r="K28" s="186">
        <v>0</v>
      </c>
      <c r="L28" s="54">
        <f t="shared" ref="L28:L30" si="36">SUM(J28:K28)</f>
        <v>0.33</v>
      </c>
      <c r="M28" s="49">
        <v>0.33</v>
      </c>
      <c r="N28" s="186">
        <v>0</v>
      </c>
      <c r="O28" s="54">
        <f t="shared" ref="O28:O30" si="37">SUM(M28:N28)</f>
        <v>0.33</v>
      </c>
      <c r="P28" s="173">
        <f>SUM(I28+L28)</f>
        <v>0.66</v>
      </c>
      <c r="Q28" s="51">
        <f>(E28*G28)*($C$34)</f>
        <v>172755.00000000003</v>
      </c>
      <c r="R28" s="52">
        <f>(E28*H28)*$C$35</f>
        <v>0</v>
      </c>
      <c r="S28" s="52">
        <f>(F28*G28)*$C$34</f>
        <v>345510.00000000006</v>
      </c>
      <c r="T28" s="53">
        <f>(F28*H28)*$C$35</f>
        <v>0</v>
      </c>
      <c r="U28" s="51">
        <f>(E28*J28)*$C$34</f>
        <v>172755.00000000003</v>
      </c>
      <c r="V28" s="51">
        <f>(E28*K28)*$C$35</f>
        <v>0</v>
      </c>
      <c r="W28" s="51">
        <f>(F28*J28)*$C$34</f>
        <v>345510.00000000006</v>
      </c>
      <c r="X28" s="51">
        <f>(F28*K28)*$C$35</f>
        <v>0</v>
      </c>
      <c r="Y28" s="51">
        <f t="shared" ref="Y28:Y30" si="38">(E28*M28)*$C$34</f>
        <v>172755.00000000003</v>
      </c>
      <c r="Z28" s="51">
        <f t="shared" ref="Z28:Z30" si="39">(E28*N28)*$C$35</f>
        <v>0</v>
      </c>
      <c r="AA28" s="51">
        <f>(F28*M28)*$C$34</f>
        <v>345510.00000000006</v>
      </c>
      <c r="AB28" s="51">
        <f>(F28*N28)*$C$35</f>
        <v>0</v>
      </c>
      <c r="AC28" s="202">
        <f t="shared" ref="AC28:AC30" si="40">SUM(Q28+R28+U28+V28+Y28+Z28)</f>
        <v>518265.00000000012</v>
      </c>
      <c r="AD28" s="202">
        <f>SUM(S28+T28+W28+X28+AA28+AB28)</f>
        <v>1036530.0000000002</v>
      </c>
      <c r="AE28" s="1"/>
      <c r="AF28" s="1"/>
      <c r="AG28" s="1"/>
      <c r="AH28" s="1"/>
      <c r="AI28" s="1"/>
      <c r="AJ28" s="1"/>
      <c r="AK28" s="1"/>
      <c r="AL28" s="1"/>
      <c r="AM28" s="1"/>
      <c r="AN28" s="1"/>
      <c r="AO28" s="1"/>
      <c r="AP28" s="1"/>
      <c r="AQ28" s="1"/>
      <c r="AR28" s="1"/>
      <c r="AS28" s="1"/>
    </row>
    <row r="29" spans="1:45" ht="36">
      <c r="B29" s="1" t="s">
        <v>13</v>
      </c>
      <c r="C29" s="1" t="s">
        <v>37</v>
      </c>
      <c r="D29" s="2" t="s">
        <v>17</v>
      </c>
      <c r="E29" s="2">
        <v>40</v>
      </c>
      <c r="F29" s="48">
        <v>60</v>
      </c>
      <c r="G29" s="49">
        <v>1</v>
      </c>
      <c r="H29" s="50">
        <v>0</v>
      </c>
      <c r="I29" s="173">
        <f t="shared" si="35"/>
        <v>1</v>
      </c>
      <c r="J29" s="49">
        <v>0</v>
      </c>
      <c r="K29" s="186">
        <v>0</v>
      </c>
      <c r="L29" s="54">
        <f t="shared" si="36"/>
        <v>0</v>
      </c>
      <c r="M29" s="49">
        <v>0</v>
      </c>
      <c r="N29" s="186">
        <v>0</v>
      </c>
      <c r="O29" s="54">
        <f t="shared" si="37"/>
        <v>0</v>
      </c>
      <c r="P29" s="173">
        <f>SUM(I29+L29)</f>
        <v>1</v>
      </c>
      <c r="Q29" s="51">
        <f>(E29*G29)*($C$34)</f>
        <v>4000</v>
      </c>
      <c r="R29" s="52">
        <f>(E29*H29)*$C$35</f>
        <v>0</v>
      </c>
      <c r="S29" s="52">
        <f>(F29*G29)*$C$34</f>
        <v>6000</v>
      </c>
      <c r="T29" s="53">
        <f>(F29*H29)*$C$35</f>
        <v>0</v>
      </c>
      <c r="U29" s="51">
        <f>(E29*J29)*$C$34</f>
        <v>0</v>
      </c>
      <c r="V29" s="51">
        <f>(E29*K29)*$C$35</f>
        <v>0</v>
      </c>
      <c r="W29" s="51">
        <f>(F29*J29)*$C$34</f>
        <v>0</v>
      </c>
      <c r="X29" s="51">
        <f>(F29*K29)*$C$35</f>
        <v>0</v>
      </c>
      <c r="Y29" s="51">
        <f t="shared" si="38"/>
        <v>0</v>
      </c>
      <c r="Z29" s="51">
        <f t="shared" si="39"/>
        <v>0</v>
      </c>
      <c r="AA29" s="51">
        <f>(F29*M29)*$C$34</f>
        <v>0</v>
      </c>
      <c r="AB29" s="51">
        <f>(F29*N29)*$C$35</f>
        <v>0</v>
      </c>
      <c r="AC29" s="202">
        <f t="shared" si="40"/>
        <v>4000</v>
      </c>
      <c r="AD29" s="202">
        <f>SUM(S29+T29+W29+X29+AA29+AB29)</f>
        <v>6000</v>
      </c>
      <c r="AE29" s="1" t="s">
        <v>32</v>
      </c>
      <c r="AF29" s="1"/>
      <c r="AG29" s="1"/>
      <c r="AH29" s="1"/>
      <c r="AI29" s="1"/>
      <c r="AJ29" s="1"/>
      <c r="AK29" s="1"/>
      <c r="AL29" s="1"/>
      <c r="AM29" s="1"/>
      <c r="AN29" s="1"/>
      <c r="AO29" s="1"/>
      <c r="AP29" s="1"/>
      <c r="AQ29" s="1"/>
      <c r="AR29" s="1"/>
      <c r="AS29" s="1"/>
    </row>
    <row r="30" spans="1:45" ht="49" thickBot="1">
      <c r="B30" s="1" t="s">
        <v>3</v>
      </c>
      <c r="C30" s="1" t="s">
        <v>6</v>
      </c>
      <c r="D30" s="2" t="s">
        <v>18</v>
      </c>
      <c r="E30" s="2">
        <v>150</v>
      </c>
      <c r="F30" s="48">
        <v>250</v>
      </c>
      <c r="G30" s="65">
        <v>1</v>
      </c>
      <c r="H30" s="66">
        <v>0</v>
      </c>
      <c r="I30" s="173">
        <f t="shared" si="35"/>
        <v>1</v>
      </c>
      <c r="J30" s="49">
        <v>0</v>
      </c>
      <c r="K30" s="189">
        <v>0</v>
      </c>
      <c r="L30" s="54">
        <f t="shared" si="36"/>
        <v>0</v>
      </c>
      <c r="M30" s="49">
        <v>0</v>
      </c>
      <c r="N30" s="189">
        <v>0</v>
      </c>
      <c r="O30" s="54">
        <f t="shared" si="37"/>
        <v>0</v>
      </c>
      <c r="P30" s="173">
        <f>SUM(I30+L30)</f>
        <v>1</v>
      </c>
      <c r="Q30" s="51">
        <f>(E30*G30)*($C$34)</f>
        <v>15000</v>
      </c>
      <c r="R30" s="52">
        <f>(E30*H30)*$C$35</f>
        <v>0</v>
      </c>
      <c r="S30" s="52">
        <f>(F30*G30)*$C$34</f>
        <v>25000</v>
      </c>
      <c r="T30" s="53">
        <f>(F30*H30)*$C$35</f>
        <v>0</v>
      </c>
      <c r="U30" s="51">
        <f>(E30*J30)*$C$34</f>
        <v>0</v>
      </c>
      <c r="V30" s="51">
        <f>(E30*K30)*$C$35</f>
        <v>0</v>
      </c>
      <c r="W30" s="51">
        <f>(F30*J30)*$C$34</f>
        <v>0</v>
      </c>
      <c r="X30" s="51">
        <f>(F30*K30)*$C$35</f>
        <v>0</v>
      </c>
      <c r="Y30" s="51">
        <f t="shared" si="38"/>
        <v>0</v>
      </c>
      <c r="Z30" s="51">
        <f t="shared" si="39"/>
        <v>0</v>
      </c>
      <c r="AA30" s="51">
        <f>(F30*M30)*$C$34</f>
        <v>0</v>
      </c>
      <c r="AB30" s="51">
        <f>(F30*N30)*$C$35</f>
        <v>0</v>
      </c>
      <c r="AC30" s="202">
        <f t="shared" si="40"/>
        <v>15000</v>
      </c>
      <c r="AD30" s="202">
        <f>SUM(S30+T30+W30+X30+AA30+AB30)</f>
        <v>25000</v>
      </c>
      <c r="AE30" s="1" t="s">
        <v>30</v>
      </c>
      <c r="AF30" s="1"/>
      <c r="AG30" s="1"/>
      <c r="AH30" s="1"/>
      <c r="AI30" s="1"/>
      <c r="AJ30" s="1"/>
      <c r="AK30" s="1"/>
      <c r="AL30" s="1"/>
      <c r="AM30" s="1"/>
      <c r="AN30" s="1"/>
      <c r="AO30" s="1"/>
      <c r="AP30" s="1"/>
      <c r="AQ30" s="1"/>
      <c r="AR30" s="1"/>
      <c r="AS30" s="1"/>
    </row>
    <row r="31" spans="1:45" s="93" customFormat="1" ht="21" customHeight="1">
      <c r="A31" s="64" t="s">
        <v>118</v>
      </c>
      <c r="B31" s="87"/>
      <c r="C31" s="87"/>
      <c r="D31" s="88" t="s">
        <v>117</v>
      </c>
      <c r="E31" s="88">
        <f>SUM(E28:E30)</f>
        <v>5425</v>
      </c>
      <c r="F31" s="88">
        <f>SUM(F28:F30)</f>
        <v>10780</v>
      </c>
      <c r="G31" s="90"/>
      <c r="H31" s="91"/>
      <c r="I31" s="177"/>
      <c r="J31" s="90"/>
      <c r="K31" s="89"/>
      <c r="L31" s="88"/>
      <c r="M31" s="90"/>
      <c r="N31" s="89"/>
      <c r="O31" s="88"/>
      <c r="P31" s="177"/>
      <c r="Q31" s="92">
        <f>SUM(Q28:Q30)</f>
        <v>191755.00000000003</v>
      </c>
      <c r="R31" s="92">
        <f t="shared" ref="R31:AD31" si="41">SUM(R28:R30)</f>
        <v>0</v>
      </c>
      <c r="S31" s="92">
        <f t="shared" si="41"/>
        <v>376510.00000000006</v>
      </c>
      <c r="T31" s="92">
        <f t="shared" si="41"/>
        <v>0</v>
      </c>
      <c r="U31" s="92">
        <f t="shared" si="41"/>
        <v>172755.00000000003</v>
      </c>
      <c r="V31" s="92">
        <f t="shared" si="41"/>
        <v>0</v>
      </c>
      <c r="W31" s="92">
        <f t="shared" si="41"/>
        <v>345510.00000000006</v>
      </c>
      <c r="X31" s="92">
        <f t="shared" si="41"/>
        <v>0</v>
      </c>
      <c r="Y31" s="92">
        <f t="shared" si="41"/>
        <v>172755.00000000003</v>
      </c>
      <c r="Z31" s="92">
        <f t="shared" si="41"/>
        <v>0</v>
      </c>
      <c r="AA31" s="92">
        <f t="shared" si="41"/>
        <v>345510.00000000006</v>
      </c>
      <c r="AB31" s="92">
        <f t="shared" si="41"/>
        <v>0</v>
      </c>
      <c r="AC31" s="92">
        <f t="shared" si="41"/>
        <v>537265.00000000012</v>
      </c>
      <c r="AD31" s="92">
        <f t="shared" si="41"/>
        <v>1067530.0000000002</v>
      </c>
      <c r="AE31" s="87"/>
      <c r="AF31" s="87"/>
      <c r="AG31" s="87">
        <f>SUM(E32:E34)</f>
        <v>15325</v>
      </c>
      <c r="AH31" s="87">
        <f>SUM(F32:F34)</f>
        <v>48195</v>
      </c>
      <c r="AI31" s="5"/>
      <c r="AJ31" s="5"/>
      <c r="AK31" s="5"/>
      <c r="AL31" s="5"/>
      <c r="AM31" s="5"/>
      <c r="AN31" s="5"/>
      <c r="AO31" s="5"/>
      <c r="AP31" s="5"/>
      <c r="AQ31" s="5"/>
      <c r="AR31" s="5"/>
      <c r="AS31" s="5"/>
    </row>
    <row r="32" spans="1:45" ht="12.75" customHeight="1">
      <c r="A32" s="67"/>
      <c r="B32" s="14"/>
      <c r="C32" s="111"/>
      <c r="D32" s="14"/>
      <c r="E32" s="14"/>
      <c r="F32" s="14"/>
      <c r="G32" s="68"/>
      <c r="H32" s="68"/>
      <c r="I32" s="68"/>
      <c r="J32" s="68"/>
      <c r="K32" s="69"/>
      <c r="L32" s="14"/>
      <c r="M32" s="68"/>
      <c r="N32" s="69"/>
      <c r="O32" s="14"/>
      <c r="P32" s="178"/>
      <c r="Q32" s="70"/>
      <c r="R32" s="71"/>
      <c r="S32" s="71"/>
      <c r="T32" s="72"/>
      <c r="U32" s="70"/>
      <c r="V32" s="71"/>
      <c r="W32" s="71"/>
      <c r="X32" s="72"/>
      <c r="Y32" s="204"/>
      <c r="Z32" s="204"/>
      <c r="AA32" s="204"/>
      <c r="AB32" s="204"/>
      <c r="AC32" s="204"/>
      <c r="AD32" s="204"/>
      <c r="AE32" s="14"/>
      <c r="AF32" s="14"/>
      <c r="AG32" s="14"/>
      <c r="AH32" s="14"/>
      <c r="AI32" s="1"/>
      <c r="AJ32" s="1"/>
      <c r="AK32" s="1"/>
      <c r="AL32" s="1"/>
      <c r="AM32" s="1"/>
      <c r="AN32" s="1"/>
      <c r="AO32" s="1"/>
      <c r="AP32" s="1"/>
      <c r="AQ32" s="1"/>
      <c r="AR32" s="1"/>
      <c r="AS32" s="1"/>
    </row>
    <row r="33" spans="1:45" ht="12.75" customHeight="1">
      <c r="A33" s="73"/>
      <c r="B33" s="110" t="s">
        <v>36</v>
      </c>
      <c r="C33" s="113" t="s">
        <v>114</v>
      </c>
      <c r="D33" s="4" t="s">
        <v>4</v>
      </c>
      <c r="E33" s="4">
        <f>SUM(E7+E22+E26+E31)</f>
        <v>15325</v>
      </c>
      <c r="F33" s="4">
        <f>SUM(F7+F22+F26+F31)</f>
        <v>48195</v>
      </c>
      <c r="G33" s="4"/>
      <c r="H33" s="4"/>
      <c r="I33" s="4"/>
      <c r="J33" s="4"/>
      <c r="K33" s="63"/>
      <c r="L33" s="4"/>
      <c r="M33" s="4"/>
      <c r="N33" s="63"/>
      <c r="O33" s="4"/>
      <c r="P33" s="123"/>
      <c r="Q33" s="74"/>
      <c r="R33" s="75"/>
      <c r="S33" s="75"/>
      <c r="T33" s="76"/>
      <c r="U33" s="74"/>
      <c r="V33" s="75"/>
      <c r="W33" s="75"/>
      <c r="X33" s="76"/>
      <c r="Y33" s="205"/>
      <c r="Z33" s="205"/>
      <c r="AA33" s="205"/>
      <c r="AB33" s="205"/>
      <c r="AC33" s="205"/>
      <c r="AD33" s="205"/>
      <c r="AE33" s="3"/>
      <c r="AF33" s="3"/>
      <c r="AG33" s="4">
        <f>SUM(AG3:AG32)</f>
        <v>61983.78223495702</v>
      </c>
      <c r="AH33" s="4">
        <f>SUM(AH3:AH32)</f>
        <v>216422.61891117477</v>
      </c>
      <c r="AI33" s="1"/>
      <c r="AJ33" s="1"/>
      <c r="AK33" s="1"/>
      <c r="AL33" s="1"/>
      <c r="AM33" s="1"/>
      <c r="AN33" s="1"/>
      <c r="AO33" s="1"/>
      <c r="AP33" s="1"/>
      <c r="AQ33" s="1"/>
      <c r="AR33" s="1"/>
      <c r="AS33" s="1"/>
    </row>
    <row r="34" spans="1:45" ht="24">
      <c r="A34" s="73"/>
      <c r="B34" s="110" t="s">
        <v>115</v>
      </c>
      <c r="C34" s="114">
        <v>100</v>
      </c>
      <c r="D34" s="4"/>
      <c r="E34" s="15"/>
      <c r="F34" s="16"/>
      <c r="G34" s="16"/>
      <c r="H34" s="16"/>
      <c r="I34" s="16"/>
      <c r="J34" s="16"/>
      <c r="K34" s="77"/>
      <c r="L34" s="16"/>
      <c r="M34" s="16"/>
      <c r="N34" s="77"/>
      <c r="O34" s="16"/>
      <c r="P34" s="179"/>
      <c r="Q34" s="74">
        <f t="shared" ref="Q34:AB34" si="42">ROUND(SUM(Q7+Q22+Q26+Q31),-4)</f>
        <v>360000</v>
      </c>
      <c r="R34" s="74">
        <f t="shared" si="42"/>
        <v>1050000</v>
      </c>
      <c r="S34" s="74">
        <f t="shared" si="42"/>
        <v>660000</v>
      </c>
      <c r="T34" s="74">
        <f t="shared" si="42"/>
        <v>1890000</v>
      </c>
      <c r="U34" s="74">
        <f t="shared" si="42"/>
        <v>500000</v>
      </c>
      <c r="V34" s="74">
        <f t="shared" si="42"/>
        <v>190000</v>
      </c>
      <c r="W34" s="74">
        <f t="shared" si="42"/>
        <v>950000</v>
      </c>
      <c r="X34" s="74">
        <f t="shared" si="42"/>
        <v>380000</v>
      </c>
      <c r="Y34" s="74">
        <f t="shared" si="42"/>
        <v>170000</v>
      </c>
      <c r="Z34" s="74">
        <f t="shared" si="42"/>
        <v>0</v>
      </c>
      <c r="AA34" s="74">
        <f t="shared" si="42"/>
        <v>2350000</v>
      </c>
      <c r="AB34" s="74">
        <f t="shared" si="42"/>
        <v>0</v>
      </c>
      <c r="AC34" s="74">
        <f>SUM(AC7+AC22+AC26+AC31)</f>
        <v>2275765</v>
      </c>
      <c r="AD34" s="74">
        <f>SUM(AD7+AD22+AD26+AD31)</f>
        <v>6234030</v>
      </c>
      <c r="AE34" s="3"/>
      <c r="AF34" s="3"/>
      <c r="AG34" s="3"/>
      <c r="AH34" s="3"/>
      <c r="AI34" s="1"/>
      <c r="AJ34" s="1"/>
      <c r="AK34" s="1"/>
      <c r="AL34" s="1"/>
      <c r="AM34" s="1"/>
      <c r="AN34" s="1"/>
      <c r="AO34" s="1"/>
      <c r="AP34" s="1"/>
      <c r="AQ34" s="1"/>
      <c r="AR34" s="1"/>
      <c r="AS34" s="1"/>
    </row>
    <row r="35" spans="1:45" ht="12">
      <c r="A35" s="73"/>
      <c r="B35" s="125"/>
      <c r="C35" s="114">
        <v>150</v>
      </c>
      <c r="D35" s="126"/>
      <c r="E35" s="127"/>
      <c r="F35" s="127"/>
      <c r="G35" s="127"/>
      <c r="H35" s="127"/>
      <c r="I35" s="127"/>
      <c r="J35" s="127"/>
      <c r="K35" s="128"/>
      <c r="L35" s="15"/>
      <c r="M35" s="127"/>
      <c r="N35" s="128"/>
      <c r="O35" s="15"/>
      <c r="P35" s="180"/>
      <c r="Q35" s="231">
        <f>ROUND((Q34+R34),-4)</f>
        <v>1410000</v>
      </c>
      <c r="R35" s="232"/>
      <c r="S35" s="231">
        <f>ROUND((S34+T34),-4)</f>
        <v>2550000</v>
      </c>
      <c r="T35" s="235"/>
      <c r="U35" s="231">
        <f>ROUND((U34+V34),-3)</f>
        <v>690000</v>
      </c>
      <c r="V35" s="235"/>
      <c r="W35" s="231">
        <f>ROUND((W34+X34),-3)</f>
        <v>1330000</v>
      </c>
      <c r="X35" s="232"/>
      <c r="Y35" s="231">
        <f>ROUND((Y34+Z34),-3)</f>
        <v>170000</v>
      </c>
      <c r="Z35" s="235"/>
      <c r="AA35" s="231">
        <f>ROUND((AA34+AB34),-3)</f>
        <v>2350000</v>
      </c>
      <c r="AB35" s="235"/>
      <c r="AC35" s="202">
        <f>SUM(Q35+R35+U35+V35+Y35)</f>
        <v>2270000</v>
      </c>
      <c r="AD35" s="202">
        <f>SUM(S35+T35+W35+X35+AA35)</f>
        <v>6230000</v>
      </c>
      <c r="AE35" s="3" t="s">
        <v>141</v>
      </c>
      <c r="AF35" s="3"/>
      <c r="AG35" s="3"/>
      <c r="AH35" s="3"/>
      <c r="AI35" s="1"/>
      <c r="AJ35" s="1"/>
      <c r="AK35" s="1"/>
      <c r="AL35" s="1"/>
      <c r="AM35" s="1"/>
      <c r="AN35" s="1"/>
      <c r="AO35" s="1"/>
      <c r="AP35" s="1"/>
      <c r="AQ35" s="1"/>
      <c r="AR35" s="1"/>
      <c r="AS35" s="1"/>
    </row>
    <row r="36" spans="1:45" ht="25" thickBot="1">
      <c r="A36" s="115"/>
      <c r="B36" s="110" t="s">
        <v>116</v>
      </c>
      <c r="C36" s="122"/>
      <c r="D36" s="123"/>
      <c r="E36" s="131"/>
      <c r="F36" s="131"/>
      <c r="G36" s="131"/>
      <c r="H36" s="131"/>
      <c r="I36" s="131"/>
      <c r="J36" s="131"/>
      <c r="K36" s="131"/>
      <c r="L36" s="12"/>
      <c r="M36" s="131"/>
      <c r="N36" s="131"/>
      <c r="O36" s="12"/>
      <c r="P36" s="181"/>
      <c r="Q36" s="233"/>
      <c r="R36" s="234"/>
      <c r="S36" s="233"/>
      <c r="T36" s="236"/>
      <c r="U36" s="233"/>
      <c r="V36" s="236"/>
      <c r="W36" s="233"/>
      <c r="X36" s="234"/>
      <c r="Y36" s="233"/>
      <c r="Z36" s="236"/>
      <c r="AA36" s="233"/>
      <c r="AB36" s="236"/>
      <c r="AC36" s="206"/>
      <c r="AD36" s="206"/>
      <c r="AE36" s="3"/>
      <c r="AF36" s="3"/>
      <c r="AG36" s="3"/>
      <c r="AH36" s="3"/>
      <c r="AI36" s="1"/>
      <c r="AJ36" s="1"/>
      <c r="AK36" s="1"/>
      <c r="AL36" s="1"/>
      <c r="AM36" s="1"/>
      <c r="AN36" s="1"/>
      <c r="AO36" s="1"/>
      <c r="AP36" s="1"/>
      <c r="AQ36" s="1"/>
      <c r="AR36" s="1"/>
      <c r="AS36" s="1"/>
    </row>
    <row r="37" spans="1:45" ht="12">
      <c r="B37" s="112"/>
      <c r="C37" s="129"/>
      <c r="D37" s="121"/>
      <c r="E37" s="130"/>
      <c r="F37" s="130"/>
      <c r="G37" s="130"/>
      <c r="H37" s="130"/>
      <c r="I37" s="130"/>
      <c r="J37" s="130"/>
      <c r="K37" s="190"/>
      <c r="L37" s="12"/>
      <c r="M37" s="130"/>
      <c r="N37" s="190"/>
      <c r="O37" s="12"/>
      <c r="P37" s="193"/>
      <c r="Q37" s="78"/>
      <c r="R37" s="78"/>
      <c r="S37" s="78"/>
      <c r="T37" s="78"/>
      <c r="U37" s="78"/>
      <c r="V37" s="78"/>
      <c r="W37" s="78"/>
      <c r="X37" s="78"/>
      <c r="Y37" s="78"/>
      <c r="Z37" s="78"/>
      <c r="AA37" s="78"/>
      <c r="AB37" s="78"/>
      <c r="AC37" s="78"/>
      <c r="AD37" s="78"/>
      <c r="AE37" s="1"/>
      <c r="AF37" s="1"/>
      <c r="AG37" s="1"/>
      <c r="AH37" s="1"/>
      <c r="AI37" s="1"/>
      <c r="AJ37" s="1"/>
      <c r="AK37" s="1"/>
      <c r="AL37" s="1"/>
      <c r="AM37" s="1"/>
      <c r="AN37" s="1"/>
      <c r="AO37" s="1"/>
      <c r="AP37" s="1"/>
      <c r="AQ37" s="1"/>
      <c r="AR37" s="1"/>
      <c r="AS37" s="1"/>
    </row>
    <row r="38" spans="1:45" ht="12.75" customHeight="1">
      <c r="B38" s="117"/>
      <c r="C38" s="118"/>
      <c r="D38" s="118"/>
      <c r="E38" s="119"/>
      <c r="F38" s="119"/>
      <c r="G38" s="2"/>
      <c r="H38" s="2"/>
      <c r="I38" s="2"/>
      <c r="J38" s="2"/>
      <c r="K38" s="48"/>
      <c r="L38" s="2"/>
      <c r="M38" s="2"/>
      <c r="N38" s="48"/>
      <c r="O38" s="2"/>
      <c r="P38" s="194"/>
      <c r="Q38" s="52"/>
      <c r="R38" s="52"/>
      <c r="S38" s="52"/>
      <c r="T38" s="52"/>
      <c r="U38" s="52"/>
      <c r="V38" s="52"/>
      <c r="W38" s="52"/>
      <c r="X38" s="52"/>
      <c r="Y38" s="52"/>
      <c r="Z38" s="52"/>
      <c r="AA38" s="52"/>
      <c r="AB38" s="52"/>
      <c r="AC38" s="52"/>
      <c r="AD38" s="52"/>
      <c r="AE38" s="1"/>
      <c r="AF38" s="1"/>
      <c r="AG38" s="1"/>
      <c r="AH38" s="1"/>
      <c r="AI38" s="1"/>
      <c r="AJ38" s="1"/>
      <c r="AK38" s="1"/>
      <c r="AL38" s="1"/>
      <c r="AM38" s="1"/>
      <c r="AN38" s="1"/>
      <c r="AO38" s="1"/>
      <c r="AP38" s="1"/>
      <c r="AQ38" s="1"/>
      <c r="AR38" s="1"/>
      <c r="AS38" s="1"/>
    </row>
    <row r="39" spans="1:45" ht="12.75" customHeight="1">
      <c r="A39" s="115"/>
      <c r="B39" s="110" t="s">
        <v>21</v>
      </c>
      <c r="C39" s="122"/>
      <c r="D39" s="123"/>
      <c r="E39" s="124">
        <f>E33/1745</f>
        <v>8.7822349570200569</v>
      </c>
      <c r="F39" s="116">
        <f>F33/1745</f>
        <v>27.618911174785101</v>
      </c>
      <c r="G39" s="116"/>
      <c r="H39" s="13"/>
      <c r="I39" s="13"/>
      <c r="J39" s="13"/>
      <c r="K39" s="191"/>
      <c r="L39" s="13"/>
      <c r="M39" s="13"/>
      <c r="N39" s="191"/>
      <c r="O39" s="13"/>
      <c r="P39" s="116"/>
      <c r="Q39" s="75"/>
      <c r="R39" s="75"/>
      <c r="S39" s="75"/>
      <c r="T39" s="75"/>
      <c r="U39" s="75"/>
      <c r="V39" s="75"/>
      <c r="W39" s="75"/>
      <c r="X39" s="75"/>
      <c r="Y39" s="75"/>
      <c r="Z39" s="75"/>
      <c r="AA39" s="75"/>
      <c r="AB39" s="75"/>
      <c r="AC39" s="75"/>
      <c r="AD39" s="75"/>
      <c r="AE39" s="3"/>
      <c r="AF39" s="3"/>
      <c r="AG39" s="3"/>
      <c r="AH39" s="3"/>
      <c r="AI39" s="1"/>
      <c r="AJ39" s="1"/>
      <c r="AK39" s="1"/>
      <c r="AL39" s="1"/>
      <c r="AM39" s="1"/>
      <c r="AN39" s="1"/>
      <c r="AO39" s="1"/>
      <c r="AP39" s="1"/>
      <c r="AQ39" s="1"/>
      <c r="AR39" s="1"/>
      <c r="AS39" s="1"/>
    </row>
    <row r="40" spans="1:45" ht="12.75" customHeight="1">
      <c r="B40" s="120"/>
      <c r="C40" s="120"/>
      <c r="D40" s="121"/>
      <c r="E40" s="121"/>
      <c r="F40" s="121"/>
      <c r="G40" s="2"/>
      <c r="H40" s="2"/>
      <c r="I40" s="2"/>
      <c r="J40" s="2"/>
      <c r="K40" s="48"/>
      <c r="L40" s="2"/>
      <c r="M40" s="2"/>
      <c r="N40" s="48"/>
      <c r="O40" s="2"/>
      <c r="P40" s="194"/>
      <c r="Q40" s="52"/>
      <c r="R40" s="52"/>
      <c r="S40" s="52"/>
      <c r="T40" s="52"/>
      <c r="U40" s="52"/>
      <c r="V40" s="52"/>
      <c r="W40" s="52"/>
      <c r="X40" s="52"/>
      <c r="Y40" s="52"/>
      <c r="Z40" s="52"/>
      <c r="AA40" s="52"/>
      <c r="AB40" s="52"/>
      <c r="AC40" s="52"/>
      <c r="AD40" s="52"/>
      <c r="AE40" s="1"/>
      <c r="AF40" s="1"/>
      <c r="AG40" s="1"/>
      <c r="AH40" s="1"/>
      <c r="AI40" s="1"/>
      <c r="AJ40" s="1"/>
      <c r="AK40" s="1"/>
      <c r="AL40" s="1"/>
      <c r="AM40" s="1"/>
      <c r="AN40" s="1"/>
      <c r="AO40" s="1"/>
      <c r="AP40" s="1"/>
      <c r="AQ40" s="1"/>
      <c r="AR40" s="1"/>
      <c r="AS40" s="1"/>
    </row>
    <row r="41" spans="1:45" ht="12.75" customHeight="1">
      <c r="B41" s="1"/>
      <c r="C41" s="1"/>
      <c r="D41" s="2"/>
      <c r="E41" s="2"/>
      <c r="F41" s="2"/>
      <c r="G41" s="2"/>
      <c r="H41" s="2"/>
      <c r="I41" s="2"/>
      <c r="J41" s="2"/>
      <c r="K41" s="48"/>
      <c r="L41" s="2"/>
      <c r="M41" s="2"/>
      <c r="N41" s="48"/>
      <c r="O41" s="2"/>
      <c r="P41" s="194"/>
      <c r="Q41" s="52"/>
      <c r="R41" s="52"/>
      <c r="S41" s="52"/>
      <c r="T41" s="52"/>
      <c r="U41" s="52"/>
      <c r="V41" s="52"/>
      <c r="W41" s="52"/>
      <c r="X41" s="52"/>
      <c r="Y41" s="52"/>
      <c r="Z41" s="52"/>
      <c r="AA41" s="52"/>
      <c r="AB41" s="52"/>
      <c r="AC41" s="52"/>
      <c r="AD41" s="52"/>
      <c r="AE41" s="1"/>
      <c r="AF41" s="1"/>
      <c r="AG41" s="1"/>
      <c r="AH41" s="1"/>
      <c r="AI41" s="1"/>
      <c r="AJ41" s="1"/>
      <c r="AK41" s="1"/>
      <c r="AL41" s="1"/>
      <c r="AM41" s="1"/>
      <c r="AN41" s="1"/>
      <c r="AO41" s="1"/>
      <c r="AP41" s="1"/>
      <c r="AQ41" s="1"/>
      <c r="AR41" s="1"/>
      <c r="AS41" s="1"/>
    </row>
    <row r="42" spans="1:45" ht="12.75" customHeight="1">
      <c r="B42" s="1"/>
      <c r="C42" s="1"/>
      <c r="D42" s="2"/>
      <c r="E42" s="2"/>
      <c r="F42" s="2"/>
      <c r="G42" s="2"/>
      <c r="H42" s="2"/>
      <c r="I42" s="2"/>
      <c r="J42" s="2"/>
      <c r="K42" s="48"/>
      <c r="L42" s="2"/>
      <c r="M42" s="2"/>
      <c r="N42" s="48"/>
      <c r="O42" s="2"/>
      <c r="P42" s="194"/>
      <c r="Q42" s="52"/>
      <c r="R42" s="52"/>
      <c r="S42" s="52"/>
      <c r="T42" s="52"/>
      <c r="U42" s="52"/>
      <c r="V42" s="52"/>
      <c r="W42" s="52"/>
      <c r="X42" s="52"/>
      <c r="Y42" s="52"/>
      <c r="Z42" s="52"/>
      <c r="AA42" s="52"/>
      <c r="AB42" s="52"/>
      <c r="AC42" s="52"/>
      <c r="AD42" s="52"/>
      <c r="AE42" s="1"/>
      <c r="AF42" s="1"/>
      <c r="AG42" s="1"/>
      <c r="AH42" s="1"/>
      <c r="AI42" s="1"/>
      <c r="AJ42" s="1"/>
      <c r="AK42" s="1"/>
      <c r="AL42" s="1"/>
      <c r="AM42" s="1"/>
      <c r="AN42" s="1"/>
      <c r="AO42" s="1"/>
      <c r="AP42" s="1"/>
      <c r="AQ42" s="1"/>
      <c r="AR42" s="1"/>
      <c r="AS42" s="1"/>
    </row>
    <row r="43" spans="1:45" ht="12.75" customHeight="1">
      <c r="B43" s="1"/>
      <c r="C43" s="1"/>
      <c r="D43" s="2"/>
      <c r="E43" s="2"/>
      <c r="F43" s="2"/>
      <c r="G43" s="2"/>
      <c r="H43" s="2"/>
      <c r="I43" s="2"/>
      <c r="J43" s="2"/>
      <c r="K43" s="48"/>
      <c r="L43" s="2"/>
      <c r="M43" s="2"/>
      <c r="N43" s="48"/>
      <c r="O43" s="2"/>
      <c r="P43" s="194"/>
      <c r="Q43" s="52"/>
      <c r="R43" s="52"/>
      <c r="S43" s="52"/>
      <c r="T43" s="52"/>
      <c r="U43" s="52"/>
      <c r="V43" s="52"/>
      <c r="W43" s="52"/>
      <c r="X43" s="52"/>
      <c r="Y43" s="52"/>
      <c r="Z43" s="52"/>
      <c r="AA43" s="52"/>
      <c r="AB43" s="52"/>
      <c r="AC43" s="52"/>
      <c r="AD43" s="52"/>
      <c r="AE43" s="1"/>
      <c r="AF43" s="1"/>
      <c r="AG43" s="1"/>
      <c r="AH43" s="1"/>
      <c r="AI43" s="1"/>
      <c r="AJ43" s="1"/>
      <c r="AK43" s="1"/>
      <c r="AL43" s="1"/>
      <c r="AM43" s="1"/>
      <c r="AN43" s="1"/>
      <c r="AO43" s="1"/>
      <c r="AP43" s="1"/>
      <c r="AQ43" s="1"/>
      <c r="AR43" s="1"/>
      <c r="AS43" s="1"/>
    </row>
    <row r="44" spans="1:45" ht="12.75" customHeight="1">
      <c r="B44" s="1"/>
      <c r="C44" s="1"/>
      <c r="D44" s="2"/>
      <c r="E44" s="2"/>
      <c r="F44" s="2"/>
      <c r="G44" s="2"/>
      <c r="H44" s="2"/>
      <c r="I44" s="2"/>
      <c r="J44" s="2"/>
      <c r="K44" s="48"/>
      <c r="L44" s="2"/>
      <c r="M44" s="2"/>
      <c r="N44" s="48"/>
      <c r="O44" s="2"/>
      <c r="P44" s="194"/>
      <c r="Q44" s="52"/>
      <c r="R44" s="52"/>
      <c r="S44" s="52"/>
      <c r="T44" s="52"/>
      <c r="U44" s="52"/>
      <c r="V44" s="52"/>
      <c r="W44" s="52"/>
      <c r="X44" s="52"/>
      <c r="Y44" s="52"/>
      <c r="Z44" s="52"/>
      <c r="AA44" s="52"/>
      <c r="AB44" s="52"/>
      <c r="AC44" s="52"/>
      <c r="AD44" s="52"/>
      <c r="AE44" s="1"/>
      <c r="AF44" s="1"/>
      <c r="AG44" s="1"/>
      <c r="AH44" s="1"/>
      <c r="AI44" s="1"/>
      <c r="AJ44" s="1"/>
      <c r="AK44" s="1"/>
      <c r="AL44" s="1"/>
      <c r="AM44" s="1"/>
      <c r="AN44" s="1"/>
      <c r="AO44" s="1"/>
      <c r="AP44" s="1"/>
      <c r="AQ44" s="1"/>
      <c r="AR44" s="1"/>
      <c r="AS44" s="1"/>
    </row>
    <row r="45" spans="1:45" ht="12.75" customHeight="1">
      <c r="B45" s="1"/>
      <c r="C45" s="1"/>
      <c r="D45" s="2"/>
      <c r="E45" s="2"/>
      <c r="F45" s="2"/>
      <c r="G45" s="2"/>
      <c r="H45" s="2"/>
      <c r="I45" s="2"/>
      <c r="J45" s="2"/>
      <c r="K45" s="48"/>
      <c r="L45" s="2"/>
      <c r="M45" s="2"/>
      <c r="N45" s="48"/>
      <c r="O45" s="2"/>
      <c r="P45" s="194"/>
      <c r="Q45" s="52"/>
      <c r="R45" s="52"/>
      <c r="S45" s="52"/>
      <c r="T45" s="52"/>
      <c r="U45" s="52"/>
      <c r="V45" s="52"/>
      <c r="W45" s="52"/>
      <c r="X45" s="52"/>
      <c r="Y45" s="52"/>
      <c r="Z45" s="52"/>
      <c r="AA45" s="52"/>
      <c r="AB45" s="52"/>
      <c r="AC45" s="52"/>
      <c r="AD45" s="52"/>
      <c r="AE45" s="1"/>
      <c r="AF45" s="1"/>
      <c r="AG45" s="1"/>
      <c r="AH45" s="1"/>
      <c r="AI45" s="1"/>
      <c r="AJ45" s="1"/>
      <c r="AK45" s="1"/>
      <c r="AL45" s="1"/>
      <c r="AM45" s="1"/>
      <c r="AN45" s="1"/>
      <c r="AO45" s="1"/>
      <c r="AP45" s="1"/>
      <c r="AQ45" s="1"/>
      <c r="AR45" s="1"/>
      <c r="AS45" s="1"/>
    </row>
    <row r="46" spans="1:45" ht="12.75" customHeight="1">
      <c r="B46" s="1"/>
      <c r="C46" s="1"/>
      <c r="D46" s="2"/>
      <c r="E46" s="2"/>
      <c r="F46" s="2"/>
      <c r="G46" s="2"/>
      <c r="H46" s="2"/>
      <c r="I46" s="2"/>
      <c r="J46" s="2"/>
      <c r="K46" s="48"/>
      <c r="L46" s="2"/>
      <c r="M46" s="2"/>
      <c r="N46" s="48"/>
      <c r="O46" s="2"/>
      <c r="P46" s="194"/>
      <c r="Q46" s="52"/>
      <c r="R46" s="52"/>
      <c r="S46" s="52"/>
      <c r="T46" s="52"/>
      <c r="U46" s="52"/>
      <c r="V46" s="52"/>
      <c r="W46" s="52"/>
      <c r="X46" s="52"/>
      <c r="Y46" s="52"/>
      <c r="Z46" s="52"/>
      <c r="AA46" s="52"/>
      <c r="AB46" s="52"/>
      <c r="AC46" s="52"/>
      <c r="AD46" s="52"/>
      <c r="AE46" s="1"/>
      <c r="AF46" s="1"/>
      <c r="AG46" s="1"/>
      <c r="AH46" s="1"/>
      <c r="AI46" s="1"/>
      <c r="AJ46" s="1"/>
      <c r="AK46" s="1"/>
      <c r="AL46" s="1"/>
      <c r="AM46" s="1"/>
      <c r="AN46" s="1"/>
      <c r="AO46" s="1"/>
      <c r="AP46" s="1"/>
      <c r="AQ46" s="1"/>
      <c r="AR46" s="1"/>
      <c r="AS46" s="1"/>
    </row>
    <row r="47" spans="1:45" ht="12.75" customHeight="1">
      <c r="B47" s="1"/>
      <c r="C47" s="1"/>
      <c r="D47" s="2"/>
      <c r="E47" s="2"/>
      <c r="F47" s="2"/>
      <c r="G47" s="2"/>
      <c r="H47" s="2"/>
      <c r="I47" s="2"/>
      <c r="J47" s="2"/>
      <c r="K47" s="48"/>
      <c r="L47" s="2"/>
      <c r="M47" s="2"/>
      <c r="N47" s="48"/>
      <c r="O47" s="2"/>
      <c r="P47" s="194"/>
      <c r="Q47" s="52"/>
      <c r="R47" s="52"/>
      <c r="S47" s="52"/>
      <c r="T47" s="52"/>
      <c r="U47" s="52"/>
      <c r="V47" s="52"/>
      <c r="W47" s="52"/>
      <c r="X47" s="52"/>
      <c r="Y47" s="52"/>
      <c r="Z47" s="52"/>
      <c r="AA47" s="52"/>
      <c r="AB47" s="52"/>
      <c r="AC47" s="52"/>
      <c r="AD47" s="52"/>
      <c r="AE47" s="1"/>
      <c r="AF47" s="1"/>
      <c r="AG47" s="1"/>
      <c r="AH47" s="1"/>
      <c r="AI47" s="1"/>
      <c r="AJ47" s="1"/>
      <c r="AK47" s="1"/>
      <c r="AL47" s="1"/>
      <c r="AM47" s="1"/>
      <c r="AN47" s="1"/>
      <c r="AO47" s="1"/>
      <c r="AP47" s="1"/>
      <c r="AQ47" s="1"/>
      <c r="AR47" s="1"/>
      <c r="AS47" s="1"/>
    </row>
    <row r="48" spans="1:45" ht="12.75" customHeight="1">
      <c r="B48" s="1"/>
      <c r="C48" s="1"/>
      <c r="D48" s="2"/>
      <c r="E48" s="2"/>
      <c r="F48" s="2"/>
      <c r="G48" s="2"/>
      <c r="H48" s="2"/>
      <c r="I48" s="2"/>
      <c r="J48" s="2"/>
      <c r="K48" s="48"/>
      <c r="L48" s="2"/>
      <c r="M48" s="2"/>
      <c r="N48" s="48"/>
      <c r="O48" s="2"/>
      <c r="P48" s="194"/>
      <c r="Q48" s="52"/>
      <c r="R48" s="52"/>
      <c r="S48" s="52"/>
      <c r="T48" s="52"/>
      <c r="U48" s="52"/>
      <c r="V48" s="52"/>
      <c r="W48" s="52"/>
      <c r="X48" s="52"/>
      <c r="Y48" s="52"/>
      <c r="Z48" s="52"/>
      <c r="AA48" s="52"/>
      <c r="AB48" s="52"/>
      <c r="AC48" s="52"/>
      <c r="AD48" s="52"/>
      <c r="AE48" s="1"/>
      <c r="AF48" s="1"/>
      <c r="AG48" s="1"/>
      <c r="AH48" s="1"/>
      <c r="AI48" s="1"/>
      <c r="AJ48" s="1"/>
      <c r="AK48" s="1"/>
      <c r="AL48" s="1"/>
      <c r="AM48" s="1"/>
      <c r="AN48" s="1"/>
      <c r="AO48" s="1"/>
      <c r="AP48" s="1"/>
      <c r="AQ48" s="1"/>
      <c r="AR48" s="1"/>
      <c r="AS48" s="1"/>
    </row>
    <row r="49" spans="2:45" ht="12.75" customHeight="1">
      <c r="B49" s="1"/>
      <c r="C49" s="1"/>
      <c r="D49" s="2"/>
      <c r="E49" s="2"/>
      <c r="F49" s="2"/>
      <c r="G49" s="2"/>
      <c r="H49" s="2"/>
      <c r="I49" s="2"/>
      <c r="J49" s="2"/>
      <c r="K49" s="48"/>
      <c r="L49" s="2"/>
      <c r="M49" s="2"/>
      <c r="N49" s="48"/>
      <c r="O49" s="2"/>
      <c r="P49" s="194"/>
      <c r="Q49" s="52"/>
      <c r="R49" s="52"/>
      <c r="S49" s="52"/>
      <c r="T49" s="52"/>
      <c r="U49" s="52"/>
      <c r="V49" s="52"/>
      <c r="W49" s="52"/>
      <c r="X49" s="52"/>
      <c r="Y49" s="52"/>
      <c r="Z49" s="52"/>
      <c r="AA49" s="52"/>
      <c r="AB49" s="52"/>
      <c r="AC49" s="52"/>
      <c r="AD49" s="52"/>
      <c r="AE49" s="1"/>
      <c r="AF49" s="1"/>
      <c r="AG49" s="1"/>
      <c r="AH49" s="1"/>
      <c r="AI49" s="1"/>
      <c r="AJ49" s="1"/>
      <c r="AK49" s="1"/>
      <c r="AL49" s="1"/>
      <c r="AM49" s="1"/>
      <c r="AN49" s="1"/>
      <c r="AO49" s="1"/>
      <c r="AP49" s="1"/>
      <c r="AQ49" s="1"/>
      <c r="AR49" s="1"/>
      <c r="AS49" s="1"/>
    </row>
    <row r="50" spans="2:45" ht="12.75" customHeight="1">
      <c r="B50" s="1"/>
      <c r="C50" s="1"/>
      <c r="D50" s="2"/>
      <c r="E50" s="2"/>
      <c r="F50" s="2"/>
      <c r="G50" s="2"/>
      <c r="H50" s="2"/>
      <c r="I50" s="2"/>
      <c r="J50" s="2"/>
      <c r="K50" s="48"/>
      <c r="L50" s="2"/>
      <c r="M50" s="2"/>
      <c r="N50" s="48"/>
      <c r="O50" s="2"/>
      <c r="P50" s="194"/>
      <c r="Q50" s="52"/>
      <c r="R50" s="52"/>
      <c r="S50" s="52"/>
      <c r="T50" s="52"/>
      <c r="U50" s="52"/>
      <c r="V50" s="52"/>
      <c r="W50" s="52"/>
      <c r="X50" s="52"/>
      <c r="Y50" s="52"/>
      <c r="Z50" s="52"/>
      <c r="AA50" s="52"/>
      <c r="AB50" s="52"/>
      <c r="AC50" s="52"/>
      <c r="AD50" s="52"/>
      <c r="AE50" s="1"/>
      <c r="AF50" s="1"/>
      <c r="AG50" s="1"/>
      <c r="AH50" s="1"/>
      <c r="AI50" s="1"/>
      <c r="AJ50" s="1"/>
      <c r="AK50" s="1"/>
      <c r="AL50" s="1"/>
      <c r="AM50" s="1"/>
      <c r="AN50" s="1"/>
      <c r="AO50" s="1"/>
      <c r="AP50" s="1"/>
      <c r="AQ50" s="1"/>
      <c r="AR50" s="1"/>
      <c r="AS50" s="1"/>
    </row>
    <row r="51" spans="2:45" ht="12.75" customHeight="1">
      <c r="B51" s="1"/>
      <c r="C51" s="1"/>
      <c r="D51" s="2"/>
      <c r="E51" s="2"/>
      <c r="F51" s="2"/>
      <c r="G51" s="2"/>
      <c r="H51" s="2"/>
      <c r="I51" s="2"/>
      <c r="J51" s="2"/>
      <c r="K51" s="48"/>
      <c r="L51" s="2"/>
      <c r="M51" s="2"/>
      <c r="N51" s="48"/>
      <c r="O51" s="2"/>
      <c r="P51" s="194"/>
      <c r="Q51" s="52"/>
      <c r="R51" s="52"/>
      <c r="S51" s="52"/>
      <c r="T51" s="52"/>
      <c r="U51" s="52"/>
      <c r="V51" s="52"/>
      <c r="W51" s="52"/>
      <c r="X51" s="52"/>
      <c r="Y51" s="52"/>
      <c r="Z51" s="52"/>
      <c r="AA51" s="52"/>
      <c r="AB51" s="52"/>
      <c r="AC51" s="52"/>
      <c r="AD51" s="52"/>
      <c r="AE51" s="1"/>
      <c r="AF51" s="1"/>
      <c r="AG51" s="1"/>
      <c r="AH51" s="1"/>
      <c r="AI51" s="1"/>
      <c r="AJ51" s="1"/>
      <c r="AK51" s="1"/>
      <c r="AL51" s="1"/>
      <c r="AM51" s="1"/>
      <c r="AN51" s="1"/>
      <c r="AO51" s="1"/>
      <c r="AP51" s="1"/>
      <c r="AQ51" s="1"/>
      <c r="AR51" s="1"/>
      <c r="AS51" s="1"/>
    </row>
    <row r="52" spans="2:45" ht="12.75" customHeight="1">
      <c r="B52" s="1"/>
      <c r="C52" s="1"/>
      <c r="D52" s="2"/>
      <c r="E52" s="2"/>
      <c r="F52" s="2"/>
      <c r="G52" s="2"/>
      <c r="H52" s="2"/>
      <c r="I52" s="2"/>
      <c r="J52" s="2"/>
      <c r="K52" s="48"/>
      <c r="L52" s="2"/>
      <c r="M52" s="2"/>
      <c r="N52" s="48"/>
      <c r="O52" s="2"/>
      <c r="P52" s="194"/>
      <c r="Q52" s="52"/>
      <c r="R52" s="52"/>
      <c r="S52" s="52"/>
      <c r="T52" s="52"/>
      <c r="U52" s="52"/>
      <c r="V52" s="52"/>
      <c r="W52" s="52"/>
      <c r="X52" s="52"/>
      <c r="Y52" s="52"/>
      <c r="Z52" s="52"/>
      <c r="AA52" s="52"/>
      <c r="AB52" s="52"/>
      <c r="AC52" s="52"/>
      <c r="AD52" s="52"/>
      <c r="AE52" s="1"/>
      <c r="AF52" s="1"/>
      <c r="AG52" s="1"/>
      <c r="AH52" s="1"/>
      <c r="AI52" s="1"/>
      <c r="AJ52" s="1"/>
      <c r="AK52" s="1"/>
      <c r="AL52" s="1"/>
      <c r="AM52" s="1"/>
      <c r="AN52" s="1"/>
      <c r="AO52" s="1"/>
      <c r="AP52" s="1"/>
      <c r="AQ52" s="1"/>
      <c r="AR52" s="1"/>
      <c r="AS52" s="1"/>
    </row>
    <row r="53" spans="2:45" ht="12.75" customHeight="1">
      <c r="B53" s="1"/>
      <c r="C53" s="1"/>
      <c r="D53" s="2"/>
      <c r="E53" s="2"/>
      <c r="F53" s="2"/>
      <c r="G53" s="2"/>
      <c r="H53" s="2"/>
      <c r="I53" s="2"/>
      <c r="J53" s="2"/>
      <c r="K53" s="48"/>
      <c r="L53" s="2"/>
      <c r="M53" s="2"/>
      <c r="N53" s="48"/>
      <c r="O53" s="2"/>
      <c r="P53" s="194"/>
      <c r="Q53" s="52"/>
      <c r="R53" s="52"/>
      <c r="S53" s="52"/>
      <c r="T53" s="52"/>
      <c r="U53" s="52"/>
      <c r="V53" s="52"/>
      <c r="W53" s="52"/>
      <c r="X53" s="52"/>
      <c r="Y53" s="52"/>
      <c r="Z53" s="52"/>
      <c r="AA53" s="52"/>
      <c r="AB53" s="52"/>
      <c r="AC53" s="52"/>
      <c r="AD53" s="52"/>
      <c r="AE53" s="1"/>
      <c r="AF53" s="1"/>
      <c r="AG53" s="1"/>
      <c r="AH53" s="1"/>
      <c r="AI53" s="1"/>
      <c r="AJ53" s="1"/>
      <c r="AK53" s="1"/>
      <c r="AL53" s="1"/>
      <c r="AM53" s="1"/>
      <c r="AN53" s="1"/>
      <c r="AO53" s="1"/>
      <c r="AP53" s="1"/>
      <c r="AQ53" s="1"/>
      <c r="AR53" s="1"/>
      <c r="AS53" s="1"/>
    </row>
    <row r="54" spans="2:45" ht="12.75" customHeight="1">
      <c r="B54" s="1"/>
      <c r="C54" s="1"/>
      <c r="D54" s="2"/>
      <c r="E54" s="2"/>
      <c r="F54" s="2"/>
      <c r="G54" s="2"/>
      <c r="H54" s="2"/>
      <c r="I54" s="2"/>
      <c r="J54" s="2"/>
      <c r="K54" s="48"/>
      <c r="L54" s="2"/>
      <c r="M54" s="2"/>
      <c r="N54" s="48"/>
      <c r="O54" s="2"/>
      <c r="P54" s="194"/>
      <c r="Q54" s="52"/>
      <c r="R54" s="52"/>
      <c r="S54" s="52"/>
      <c r="T54" s="52"/>
      <c r="U54" s="52"/>
      <c r="V54" s="52"/>
      <c r="W54" s="52"/>
      <c r="X54" s="52"/>
      <c r="Y54" s="52"/>
      <c r="Z54" s="52"/>
      <c r="AA54" s="52"/>
      <c r="AB54" s="52"/>
      <c r="AC54" s="52"/>
      <c r="AD54" s="52"/>
      <c r="AE54" s="1"/>
      <c r="AF54" s="1"/>
      <c r="AG54" s="1"/>
      <c r="AH54" s="1"/>
      <c r="AI54" s="1"/>
      <c r="AJ54" s="1"/>
      <c r="AK54" s="1"/>
      <c r="AL54" s="1"/>
      <c r="AM54" s="1"/>
      <c r="AN54" s="1"/>
      <c r="AO54" s="1"/>
      <c r="AP54" s="1"/>
      <c r="AQ54" s="1"/>
      <c r="AR54" s="1"/>
      <c r="AS54" s="1"/>
    </row>
    <row r="55" spans="2:45" ht="12.75" customHeight="1">
      <c r="B55" s="1"/>
      <c r="C55" s="1"/>
      <c r="D55" s="2"/>
      <c r="E55" s="2"/>
      <c r="F55" s="2"/>
      <c r="G55" s="2"/>
      <c r="H55" s="2"/>
      <c r="I55" s="2"/>
      <c r="J55" s="2"/>
      <c r="K55" s="48"/>
      <c r="L55" s="2"/>
      <c r="M55" s="2"/>
      <c r="N55" s="48"/>
      <c r="O55" s="2"/>
      <c r="P55" s="194"/>
      <c r="Q55" s="52"/>
      <c r="R55" s="52"/>
      <c r="S55" s="52"/>
      <c r="T55" s="52"/>
      <c r="U55" s="52"/>
      <c r="V55" s="52"/>
      <c r="W55" s="52"/>
      <c r="X55" s="52"/>
      <c r="Y55" s="52"/>
      <c r="Z55" s="52"/>
      <c r="AA55" s="52"/>
      <c r="AB55" s="52"/>
      <c r="AC55" s="52"/>
      <c r="AD55" s="52"/>
      <c r="AE55" s="1"/>
      <c r="AF55" s="1"/>
      <c r="AG55" s="1"/>
      <c r="AH55" s="1"/>
      <c r="AI55" s="1"/>
      <c r="AJ55" s="1"/>
      <c r="AK55" s="1"/>
      <c r="AL55" s="1"/>
      <c r="AM55" s="1"/>
      <c r="AN55" s="1"/>
      <c r="AO55" s="1"/>
      <c r="AP55" s="1"/>
      <c r="AQ55" s="1"/>
      <c r="AR55" s="1"/>
      <c r="AS55" s="1"/>
    </row>
    <row r="56" spans="2:45" ht="12.75" customHeight="1">
      <c r="B56" s="1"/>
      <c r="C56" s="1"/>
      <c r="D56" s="2"/>
      <c r="E56" s="2"/>
      <c r="F56" s="2"/>
      <c r="G56" s="2"/>
      <c r="H56" s="2"/>
      <c r="I56" s="2"/>
      <c r="J56" s="2"/>
      <c r="K56" s="48"/>
      <c r="L56" s="2"/>
      <c r="M56" s="2"/>
      <c r="N56" s="48"/>
      <c r="O56" s="2"/>
      <c r="P56" s="194"/>
      <c r="Q56" s="52"/>
      <c r="R56" s="52"/>
      <c r="S56" s="52"/>
      <c r="T56" s="52"/>
      <c r="U56" s="52"/>
      <c r="V56" s="52"/>
      <c r="W56" s="52"/>
      <c r="X56" s="52"/>
      <c r="Y56" s="52"/>
      <c r="Z56" s="52"/>
      <c r="AA56" s="52"/>
      <c r="AB56" s="52"/>
      <c r="AC56" s="52"/>
      <c r="AD56" s="52"/>
      <c r="AE56" s="1"/>
      <c r="AF56" s="1"/>
      <c r="AG56" s="1"/>
      <c r="AH56" s="1"/>
      <c r="AI56" s="1"/>
      <c r="AJ56" s="1"/>
      <c r="AK56" s="1"/>
      <c r="AL56" s="1"/>
      <c r="AM56" s="1"/>
      <c r="AN56" s="1"/>
      <c r="AO56" s="1"/>
      <c r="AP56" s="1"/>
      <c r="AQ56" s="1"/>
      <c r="AR56" s="1"/>
      <c r="AS56" s="1"/>
    </row>
    <row r="57" spans="2:45" ht="12.75" customHeight="1">
      <c r="B57" s="1"/>
      <c r="C57" s="1"/>
      <c r="D57" s="2"/>
      <c r="E57" s="2"/>
      <c r="F57" s="2"/>
      <c r="G57" s="2"/>
      <c r="H57" s="2"/>
      <c r="I57" s="2"/>
      <c r="J57" s="2"/>
      <c r="K57" s="48"/>
      <c r="L57" s="2"/>
      <c r="M57" s="2"/>
      <c r="N57" s="48"/>
      <c r="O57" s="2"/>
      <c r="P57" s="194"/>
      <c r="Q57" s="52"/>
      <c r="R57" s="52"/>
      <c r="S57" s="52"/>
      <c r="T57" s="52"/>
      <c r="U57" s="52"/>
      <c r="V57" s="52"/>
      <c r="W57" s="52"/>
      <c r="X57" s="52"/>
      <c r="Y57" s="52"/>
      <c r="Z57" s="52"/>
      <c r="AA57" s="52"/>
      <c r="AB57" s="52"/>
      <c r="AC57" s="52"/>
      <c r="AD57" s="52"/>
      <c r="AE57" s="1"/>
      <c r="AF57" s="1"/>
      <c r="AG57" s="1"/>
      <c r="AH57" s="1"/>
      <c r="AI57" s="1"/>
      <c r="AJ57" s="1"/>
      <c r="AK57" s="1"/>
      <c r="AL57" s="1"/>
      <c r="AM57" s="1"/>
      <c r="AN57" s="1"/>
      <c r="AO57" s="1"/>
      <c r="AP57" s="1"/>
      <c r="AQ57" s="1"/>
      <c r="AR57" s="1"/>
      <c r="AS57" s="1"/>
    </row>
    <row r="58" spans="2:45" ht="12.75" customHeight="1">
      <c r="B58" s="1"/>
      <c r="C58" s="1"/>
      <c r="D58" s="2"/>
      <c r="E58" s="2"/>
      <c r="F58" s="2"/>
      <c r="G58" s="2"/>
      <c r="H58" s="2"/>
      <c r="I58" s="2"/>
      <c r="J58" s="2"/>
      <c r="K58" s="48"/>
      <c r="L58" s="2"/>
      <c r="M58" s="2"/>
      <c r="N58" s="48"/>
      <c r="O58" s="2"/>
      <c r="P58" s="194"/>
      <c r="Q58" s="52"/>
      <c r="R58" s="52"/>
      <c r="S58" s="52"/>
      <c r="T58" s="52"/>
      <c r="U58" s="52"/>
      <c r="V58" s="52"/>
      <c r="W58" s="52"/>
      <c r="X58" s="52"/>
      <c r="Y58" s="52"/>
      <c r="Z58" s="52"/>
      <c r="AA58" s="52"/>
      <c r="AB58" s="52"/>
      <c r="AC58" s="52"/>
      <c r="AD58" s="52"/>
      <c r="AE58" s="1"/>
      <c r="AF58" s="1"/>
      <c r="AG58" s="1"/>
      <c r="AH58" s="1"/>
      <c r="AI58" s="1"/>
      <c r="AJ58" s="1"/>
      <c r="AK58" s="1"/>
      <c r="AL58" s="1"/>
      <c r="AM58" s="1"/>
      <c r="AN58" s="1"/>
      <c r="AO58" s="1"/>
      <c r="AP58" s="1"/>
      <c r="AQ58" s="1"/>
      <c r="AR58" s="1"/>
      <c r="AS58" s="1"/>
    </row>
    <row r="59" spans="2:45" ht="12.75" customHeight="1">
      <c r="B59" s="1"/>
      <c r="C59" s="1"/>
      <c r="D59" s="2"/>
      <c r="E59" s="2"/>
      <c r="F59" s="2"/>
      <c r="G59" s="2"/>
      <c r="H59" s="2"/>
      <c r="I59" s="2"/>
      <c r="J59" s="2"/>
      <c r="K59" s="48"/>
      <c r="L59" s="2"/>
      <c r="M59" s="2"/>
      <c r="N59" s="48"/>
      <c r="O59" s="2"/>
      <c r="P59" s="194"/>
      <c r="Q59" s="52"/>
      <c r="R59" s="52"/>
      <c r="S59" s="52"/>
      <c r="T59" s="52"/>
      <c r="U59" s="52"/>
      <c r="V59" s="52"/>
      <c r="W59" s="52"/>
      <c r="X59" s="52"/>
      <c r="Y59" s="52"/>
      <c r="Z59" s="52"/>
      <c r="AA59" s="52"/>
      <c r="AB59" s="52"/>
      <c r="AC59" s="52"/>
      <c r="AD59" s="52"/>
      <c r="AE59" s="1"/>
      <c r="AF59" s="1"/>
      <c r="AG59" s="1"/>
      <c r="AH59" s="1"/>
      <c r="AI59" s="1"/>
      <c r="AJ59" s="1"/>
      <c r="AK59" s="1"/>
      <c r="AL59" s="1"/>
      <c r="AM59" s="1"/>
      <c r="AN59" s="1"/>
      <c r="AO59" s="1"/>
      <c r="AP59" s="1"/>
      <c r="AQ59" s="1"/>
      <c r="AR59" s="1"/>
      <c r="AS59" s="1"/>
    </row>
    <row r="60" spans="2:45" ht="12.75" customHeight="1">
      <c r="B60" s="1"/>
      <c r="C60" s="1"/>
      <c r="D60" s="2"/>
      <c r="E60" s="2"/>
      <c r="F60" s="2"/>
      <c r="G60" s="2"/>
      <c r="H60" s="2"/>
      <c r="I60" s="2"/>
      <c r="J60" s="2"/>
      <c r="K60" s="48"/>
      <c r="L60" s="2"/>
      <c r="M60" s="2"/>
      <c r="N60" s="48"/>
      <c r="O60" s="2"/>
      <c r="P60" s="194"/>
      <c r="Q60" s="52"/>
      <c r="R60" s="52"/>
      <c r="S60" s="52"/>
      <c r="T60" s="52"/>
      <c r="U60" s="52"/>
      <c r="V60" s="52"/>
      <c r="W60" s="52"/>
      <c r="X60" s="52"/>
      <c r="Y60" s="52"/>
      <c r="Z60" s="52"/>
      <c r="AA60" s="52"/>
      <c r="AB60" s="52"/>
      <c r="AC60" s="52"/>
      <c r="AD60" s="52"/>
      <c r="AE60" s="1"/>
      <c r="AF60" s="1"/>
      <c r="AG60" s="1"/>
      <c r="AH60" s="1"/>
      <c r="AI60" s="1"/>
      <c r="AJ60" s="1"/>
      <c r="AK60" s="1"/>
      <c r="AL60" s="1"/>
      <c r="AM60" s="1"/>
      <c r="AN60" s="1"/>
      <c r="AO60" s="1"/>
      <c r="AP60" s="1"/>
      <c r="AQ60" s="1"/>
      <c r="AR60" s="1"/>
      <c r="AS60" s="1"/>
    </row>
    <row r="61" spans="2:45" ht="12.75" customHeight="1">
      <c r="B61" s="1"/>
      <c r="C61" s="1"/>
      <c r="D61" s="2"/>
      <c r="E61" s="2"/>
      <c r="F61" s="2"/>
      <c r="G61" s="2"/>
      <c r="H61" s="2"/>
      <c r="I61" s="2"/>
      <c r="J61" s="2"/>
      <c r="K61" s="48"/>
      <c r="L61" s="2"/>
      <c r="M61" s="2"/>
      <c r="N61" s="48"/>
      <c r="O61" s="2"/>
      <c r="P61" s="194"/>
      <c r="Q61" s="52"/>
      <c r="R61" s="52"/>
      <c r="S61" s="52"/>
      <c r="T61" s="52"/>
      <c r="U61" s="52"/>
      <c r="V61" s="52"/>
      <c r="W61" s="52"/>
      <c r="X61" s="52"/>
      <c r="Y61" s="52"/>
      <c r="Z61" s="52"/>
      <c r="AA61" s="52"/>
      <c r="AB61" s="52"/>
      <c r="AC61" s="52"/>
      <c r="AD61" s="52"/>
      <c r="AE61" s="1"/>
      <c r="AF61" s="1"/>
      <c r="AG61" s="1"/>
      <c r="AH61" s="1"/>
      <c r="AI61" s="1"/>
      <c r="AJ61" s="1"/>
      <c r="AK61" s="1"/>
      <c r="AL61" s="1"/>
      <c r="AM61" s="1"/>
      <c r="AN61" s="1"/>
      <c r="AO61" s="1"/>
      <c r="AP61" s="1"/>
      <c r="AQ61" s="1"/>
      <c r="AR61" s="1"/>
      <c r="AS61" s="1"/>
    </row>
  </sheetData>
  <mergeCells count="13">
    <mergeCell ref="AC1:AD1"/>
    <mergeCell ref="M1:N1"/>
    <mergeCell ref="Y1:AB1"/>
    <mergeCell ref="Y35:Z36"/>
    <mergeCell ref="AA35:AB36"/>
    <mergeCell ref="G1:H1"/>
    <mergeCell ref="J1:K1"/>
    <mergeCell ref="Q1:T1"/>
    <mergeCell ref="U1:X1"/>
    <mergeCell ref="Q35:R36"/>
    <mergeCell ref="S35:T36"/>
    <mergeCell ref="U35:V36"/>
    <mergeCell ref="W35:X36"/>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A9" sqref="A9"/>
    </sheetView>
  </sheetViews>
  <sheetFormatPr baseColWidth="10" defaultRowHeight="12" x14ac:dyDescent="0"/>
  <cols>
    <col min="1" max="1" width="71.1640625" style="17" customWidth="1"/>
    <col min="2" max="6" width="10.83203125" style="17"/>
  </cols>
  <sheetData>
    <row r="1" spans="1:3">
      <c r="A1" s="17" t="s">
        <v>154</v>
      </c>
      <c r="B1" s="17" t="s">
        <v>71</v>
      </c>
      <c r="C1" s="17" t="s">
        <v>72</v>
      </c>
    </row>
    <row r="2" spans="1:3" ht="14">
      <c r="A2" s="210" t="s">
        <v>148</v>
      </c>
      <c r="B2" s="17">
        <v>200</v>
      </c>
      <c r="C2" s="17">
        <v>400</v>
      </c>
    </row>
    <row r="3" spans="1:3" ht="14">
      <c r="A3" s="210" t="s">
        <v>149</v>
      </c>
      <c r="B3" s="17">
        <v>100</v>
      </c>
      <c r="C3" s="17">
        <v>200</v>
      </c>
    </row>
    <row r="4" spans="1:3" ht="14">
      <c r="A4" s="210" t="s">
        <v>150</v>
      </c>
      <c r="B4" s="17">
        <v>700</v>
      </c>
      <c r="C4" s="17">
        <v>1400</v>
      </c>
    </row>
    <row r="5" spans="1:3" ht="14">
      <c r="A5" s="210" t="s">
        <v>151</v>
      </c>
      <c r="B5" s="17">
        <v>800</v>
      </c>
      <c r="C5" s="17">
        <v>1600</v>
      </c>
    </row>
    <row r="6" spans="1:3" ht="14">
      <c r="A6" s="210" t="s">
        <v>152</v>
      </c>
      <c r="B6" s="17">
        <v>400</v>
      </c>
      <c r="C6" s="17">
        <v>800</v>
      </c>
    </row>
    <row r="7" spans="1:3" ht="14">
      <c r="A7" s="210" t="s">
        <v>153</v>
      </c>
      <c r="B7" s="17">
        <v>300</v>
      </c>
      <c r="C7" s="17">
        <v>600</v>
      </c>
    </row>
    <row r="8" spans="1:3">
      <c r="A8" s="17" t="s">
        <v>155</v>
      </c>
      <c r="B8" s="17">
        <f>SUM(B2:B7)</f>
        <v>2500</v>
      </c>
      <c r="C8" s="17">
        <f>SUM(C2:C7)</f>
        <v>5000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Kronos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2011-06-01T20:17:26Z</dcterms:modified>
</cp:coreProperties>
</file>