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2880" yWindow="4020" windowWidth="18320" windowHeight="9220" activeTab="3"/>
  </bookViews>
  <sheets>
    <sheet name="SummaryofOptions" sheetId="5" r:id="rId1"/>
    <sheet name="NOTES" sheetId="6" r:id="rId2"/>
    <sheet name="Charts" sheetId="7" r:id="rId3"/>
    <sheet name="Details" sheetId="1" r:id="rId4"/>
    <sheet name="Sheet1" sheetId="8"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V33" i="1" l="1"/>
  <c r="U33" i="1"/>
  <c r="T33" i="1"/>
  <c r="S33" i="1"/>
  <c r="R33" i="1"/>
  <c r="Q33" i="1"/>
  <c r="P33" i="1"/>
  <c r="O33" i="1"/>
  <c r="U34" i="1"/>
  <c r="S34" i="1"/>
  <c r="Q23" i="1"/>
  <c r="R23" i="1"/>
  <c r="U23" i="1"/>
  <c r="V23" i="1"/>
  <c r="X23" i="1"/>
  <c r="O23" i="1"/>
  <c r="P23" i="1"/>
  <c r="S23" i="1"/>
  <c r="T23" i="1"/>
  <c r="W23" i="1"/>
  <c r="J23" i="1"/>
  <c r="M23" i="1"/>
  <c r="N23" i="1"/>
  <c r="Q20" i="1"/>
  <c r="R20" i="1"/>
  <c r="U20" i="1"/>
  <c r="V20" i="1"/>
  <c r="X20" i="1"/>
  <c r="O20" i="1"/>
  <c r="P20" i="1"/>
  <c r="S20" i="1"/>
  <c r="T20" i="1"/>
  <c r="W20" i="1"/>
  <c r="J20" i="1"/>
  <c r="M20" i="1"/>
  <c r="N20" i="1"/>
  <c r="Q24" i="1"/>
  <c r="Q25" i="1"/>
  <c r="F6" i="5"/>
  <c r="U24" i="1"/>
  <c r="U25" i="1"/>
  <c r="J6" i="5"/>
  <c r="N6" i="5"/>
  <c r="Q4" i="1"/>
  <c r="Q5" i="1"/>
  <c r="Q6" i="1"/>
  <c r="Q7" i="1"/>
  <c r="F4" i="5"/>
  <c r="U4" i="1"/>
  <c r="U5" i="1"/>
  <c r="U6" i="1"/>
  <c r="U7" i="1"/>
  <c r="J4" i="5"/>
  <c r="N4" i="5"/>
  <c r="Q14" i="1"/>
  <c r="Q9" i="1"/>
  <c r="G10" i="1"/>
  <c r="Q10" i="1"/>
  <c r="Q11" i="1"/>
  <c r="Q12" i="1"/>
  <c r="Q13" i="1"/>
  <c r="Q15" i="1"/>
  <c r="G16" i="1"/>
  <c r="Q16" i="1"/>
  <c r="Q17" i="1"/>
  <c r="Q18" i="1"/>
  <c r="Q19" i="1"/>
  <c r="Q21" i="1"/>
  <c r="F5" i="5"/>
  <c r="U14" i="1"/>
  <c r="U9" i="1"/>
  <c r="U10" i="1"/>
  <c r="U11" i="1"/>
  <c r="U12" i="1"/>
  <c r="U13" i="1"/>
  <c r="U15" i="1"/>
  <c r="U16" i="1"/>
  <c r="U17" i="1"/>
  <c r="U18" i="1"/>
  <c r="U19" i="1"/>
  <c r="U21" i="1"/>
  <c r="J5" i="5"/>
  <c r="N5" i="5"/>
  <c r="Q27" i="1"/>
  <c r="Q28" i="1"/>
  <c r="Q29" i="1"/>
  <c r="Q30" i="1"/>
  <c r="F7" i="5"/>
  <c r="U27" i="1"/>
  <c r="U28" i="1"/>
  <c r="U29" i="1"/>
  <c r="U30" i="1"/>
  <c r="J7" i="5"/>
  <c r="N7" i="5"/>
  <c r="N8" i="5"/>
  <c r="R24" i="1"/>
  <c r="R25" i="1"/>
  <c r="G6" i="5"/>
  <c r="V24" i="1"/>
  <c r="V25" i="1"/>
  <c r="K6" i="5"/>
  <c r="O6" i="5"/>
  <c r="R4" i="1"/>
  <c r="R5" i="1"/>
  <c r="R6" i="1"/>
  <c r="R7" i="1"/>
  <c r="G4" i="5"/>
  <c r="V4" i="1"/>
  <c r="V5" i="1"/>
  <c r="V6" i="1"/>
  <c r="V7" i="1"/>
  <c r="K4" i="5"/>
  <c r="O4" i="5"/>
  <c r="R14" i="1"/>
  <c r="R9" i="1"/>
  <c r="R10" i="1"/>
  <c r="R11" i="1"/>
  <c r="R12" i="1"/>
  <c r="R13" i="1"/>
  <c r="R15" i="1"/>
  <c r="R16" i="1"/>
  <c r="R17" i="1"/>
  <c r="R18" i="1"/>
  <c r="R19" i="1"/>
  <c r="R21" i="1"/>
  <c r="G5" i="5"/>
  <c r="V14" i="1"/>
  <c r="V9" i="1"/>
  <c r="V10" i="1"/>
  <c r="V11" i="1"/>
  <c r="V12" i="1"/>
  <c r="V13" i="1"/>
  <c r="V15" i="1"/>
  <c r="V16" i="1"/>
  <c r="V17" i="1"/>
  <c r="V18" i="1"/>
  <c r="V19" i="1"/>
  <c r="V21" i="1"/>
  <c r="K5" i="5"/>
  <c r="O5" i="5"/>
  <c r="R27" i="1"/>
  <c r="R28" i="1"/>
  <c r="R29" i="1"/>
  <c r="R30" i="1"/>
  <c r="G7" i="5"/>
  <c r="V27" i="1"/>
  <c r="V28" i="1"/>
  <c r="V29" i="1"/>
  <c r="V30" i="1"/>
  <c r="K7" i="5"/>
  <c r="O7" i="5"/>
  <c r="O8" i="5"/>
  <c r="L11" i="5"/>
  <c r="O4" i="1"/>
  <c r="O5" i="1"/>
  <c r="O6" i="1"/>
  <c r="O7" i="1"/>
  <c r="D4" i="5"/>
  <c r="S4" i="1"/>
  <c r="S5" i="1"/>
  <c r="S6" i="1"/>
  <c r="S7" i="1"/>
  <c r="H4" i="5"/>
  <c r="L4" i="5"/>
  <c r="O14" i="1"/>
  <c r="O9" i="1"/>
  <c r="O10" i="1"/>
  <c r="O11" i="1"/>
  <c r="O12" i="1"/>
  <c r="O13" i="1"/>
  <c r="O15" i="1"/>
  <c r="O16" i="1"/>
  <c r="O17" i="1"/>
  <c r="O18" i="1"/>
  <c r="O19" i="1"/>
  <c r="O21" i="1"/>
  <c r="D5" i="5"/>
  <c r="S14" i="1"/>
  <c r="S9" i="1"/>
  <c r="S10" i="1"/>
  <c r="S11" i="1"/>
  <c r="S12" i="1"/>
  <c r="S13" i="1"/>
  <c r="S15" i="1"/>
  <c r="S16" i="1"/>
  <c r="S17" i="1"/>
  <c r="S18" i="1"/>
  <c r="S19" i="1"/>
  <c r="S21" i="1"/>
  <c r="H5" i="5"/>
  <c r="L5" i="5"/>
  <c r="O24" i="1"/>
  <c r="O25" i="1"/>
  <c r="D6" i="5"/>
  <c r="S24" i="1"/>
  <c r="S25" i="1"/>
  <c r="H6" i="5"/>
  <c r="L6" i="5"/>
  <c r="O27" i="1"/>
  <c r="O28" i="1"/>
  <c r="O29" i="1"/>
  <c r="O30" i="1"/>
  <c r="D7" i="5"/>
  <c r="S27" i="1"/>
  <c r="S28" i="1"/>
  <c r="S29" i="1"/>
  <c r="S30" i="1"/>
  <c r="H7" i="5"/>
  <c r="L7" i="5"/>
  <c r="L8" i="5"/>
  <c r="P4" i="1"/>
  <c r="P5" i="1"/>
  <c r="P6" i="1"/>
  <c r="P7" i="1"/>
  <c r="E4" i="5"/>
  <c r="T4" i="1"/>
  <c r="T5" i="1"/>
  <c r="T6" i="1"/>
  <c r="T7" i="1"/>
  <c r="I4" i="5"/>
  <c r="M4" i="5"/>
  <c r="P14" i="1"/>
  <c r="P9" i="1"/>
  <c r="P10" i="1"/>
  <c r="P11" i="1"/>
  <c r="P12" i="1"/>
  <c r="P13" i="1"/>
  <c r="P15" i="1"/>
  <c r="P16" i="1"/>
  <c r="P17" i="1"/>
  <c r="P18" i="1"/>
  <c r="P19" i="1"/>
  <c r="P21" i="1"/>
  <c r="E5" i="5"/>
  <c r="T14" i="1"/>
  <c r="T9" i="1"/>
  <c r="T10" i="1"/>
  <c r="T11" i="1"/>
  <c r="T12" i="1"/>
  <c r="T13" i="1"/>
  <c r="T15" i="1"/>
  <c r="T16" i="1"/>
  <c r="T17" i="1"/>
  <c r="T18" i="1"/>
  <c r="T19" i="1"/>
  <c r="T21" i="1"/>
  <c r="I5" i="5"/>
  <c r="M5" i="5"/>
  <c r="P24" i="1"/>
  <c r="P25" i="1"/>
  <c r="E6" i="5"/>
  <c r="T24" i="1"/>
  <c r="T25" i="1"/>
  <c r="I6" i="5"/>
  <c r="M6" i="5"/>
  <c r="P27" i="1"/>
  <c r="P28" i="1"/>
  <c r="P29" i="1"/>
  <c r="P30" i="1"/>
  <c r="E7" i="5"/>
  <c r="T27" i="1"/>
  <c r="T28" i="1"/>
  <c r="T29" i="1"/>
  <c r="T30" i="1"/>
  <c r="I7" i="5"/>
  <c r="M7" i="5"/>
  <c r="M8" i="5"/>
  <c r="L10" i="5"/>
  <c r="Q34" i="1"/>
  <c r="X34" i="1"/>
  <c r="O34" i="1"/>
  <c r="W34" i="1"/>
  <c r="X24" i="1"/>
  <c r="X25" i="1"/>
  <c r="X14" i="1"/>
  <c r="X9" i="1"/>
  <c r="X10" i="1"/>
  <c r="X11" i="1"/>
  <c r="X12" i="1"/>
  <c r="X13" i="1"/>
  <c r="X15" i="1"/>
  <c r="X16" i="1"/>
  <c r="X17" i="1"/>
  <c r="X18" i="1"/>
  <c r="X19" i="1"/>
  <c r="X21" i="1"/>
  <c r="X4" i="1"/>
  <c r="X5" i="1"/>
  <c r="X6" i="1"/>
  <c r="X7" i="1"/>
  <c r="X27" i="1"/>
  <c r="X28" i="1"/>
  <c r="X29" i="1"/>
  <c r="X30" i="1"/>
  <c r="X33" i="1"/>
  <c r="W14" i="1"/>
  <c r="W9" i="1"/>
  <c r="W10" i="1"/>
  <c r="W11" i="1"/>
  <c r="W12" i="1"/>
  <c r="W13" i="1"/>
  <c r="W15" i="1"/>
  <c r="W16" i="1"/>
  <c r="W17" i="1"/>
  <c r="W18" i="1"/>
  <c r="W19" i="1"/>
  <c r="W21" i="1"/>
  <c r="W4" i="1"/>
  <c r="W5" i="1"/>
  <c r="W6" i="1"/>
  <c r="W7" i="1"/>
  <c r="W24" i="1"/>
  <c r="W25" i="1"/>
  <c r="W27" i="1"/>
  <c r="W28" i="1"/>
  <c r="W29" i="1"/>
  <c r="W30" i="1"/>
  <c r="W33" i="1"/>
  <c r="M29" i="1"/>
  <c r="J29" i="1"/>
  <c r="N29" i="1"/>
  <c r="M28" i="1"/>
  <c r="J28" i="1"/>
  <c r="N28" i="1"/>
  <c r="M27" i="1"/>
  <c r="J27" i="1"/>
  <c r="N27" i="1"/>
  <c r="M24" i="1"/>
  <c r="J24" i="1"/>
  <c r="N24" i="1"/>
  <c r="M19" i="1"/>
  <c r="J19" i="1"/>
  <c r="N19" i="1"/>
  <c r="M18" i="1"/>
  <c r="J18" i="1"/>
  <c r="N18" i="1"/>
  <c r="M17" i="1"/>
  <c r="J17" i="1"/>
  <c r="N17" i="1"/>
  <c r="M16" i="1"/>
  <c r="J16" i="1"/>
  <c r="N16" i="1"/>
  <c r="M15" i="1"/>
  <c r="J15" i="1"/>
  <c r="N15" i="1"/>
  <c r="M14" i="1"/>
  <c r="J14" i="1"/>
  <c r="N14" i="1"/>
  <c r="M13" i="1"/>
  <c r="J13" i="1"/>
  <c r="N13" i="1"/>
  <c r="M12" i="1"/>
  <c r="J12" i="1"/>
  <c r="N12" i="1"/>
  <c r="M11" i="1"/>
  <c r="J11" i="1"/>
  <c r="N11" i="1"/>
  <c r="M10" i="1"/>
  <c r="J10" i="1"/>
  <c r="N10" i="1"/>
  <c r="M9" i="1"/>
  <c r="J9" i="1"/>
  <c r="N9" i="1"/>
  <c r="M6" i="1"/>
  <c r="J6" i="1"/>
  <c r="N6" i="1"/>
  <c r="M5" i="1"/>
  <c r="J5" i="1"/>
  <c r="N5" i="1"/>
  <c r="J4" i="1"/>
  <c r="M4" i="1"/>
  <c r="N4" i="1"/>
  <c r="F186" i="7"/>
  <c r="E186" i="7"/>
  <c r="D186" i="7"/>
  <c r="C186" i="7"/>
  <c r="F185" i="7"/>
  <c r="E185" i="7"/>
  <c r="D185" i="7"/>
  <c r="C185" i="7"/>
  <c r="F184" i="7"/>
  <c r="E184" i="7"/>
  <c r="D184" i="7"/>
  <c r="C184" i="7"/>
  <c r="F183" i="7"/>
  <c r="E183" i="7"/>
  <c r="D183" i="7"/>
  <c r="C183" i="7"/>
  <c r="F182" i="7"/>
  <c r="E182" i="7"/>
  <c r="D182" i="7"/>
  <c r="C182" i="7"/>
  <c r="F181" i="7"/>
  <c r="E181" i="7"/>
  <c r="D181" i="7"/>
  <c r="C181" i="7"/>
  <c r="F180" i="7"/>
  <c r="E180" i="7"/>
  <c r="D180" i="7"/>
  <c r="C180" i="7"/>
  <c r="F179" i="7"/>
  <c r="E179" i="7"/>
  <c r="D179" i="7"/>
  <c r="C179" i="7"/>
  <c r="F178" i="7"/>
  <c r="E178" i="7"/>
  <c r="D178" i="7"/>
  <c r="C178" i="7"/>
  <c r="F177" i="7"/>
  <c r="E177" i="7"/>
  <c r="D177" i="7"/>
  <c r="C177" i="7"/>
  <c r="F176" i="7"/>
  <c r="E176" i="7"/>
  <c r="D176" i="7"/>
  <c r="C176" i="7"/>
  <c r="F175" i="7"/>
  <c r="E175" i="7"/>
  <c r="D175" i="7"/>
  <c r="C175" i="7"/>
  <c r="A7" i="5"/>
  <c r="F174" i="7"/>
  <c r="A6" i="5"/>
  <c r="E174" i="7"/>
  <c r="A5" i="5"/>
  <c r="D174" i="7"/>
  <c r="A4" i="5"/>
  <c r="C174" i="7"/>
  <c r="E167" i="7"/>
  <c r="E166" i="7"/>
  <c r="E165" i="7"/>
  <c r="E164" i="7"/>
  <c r="E163" i="7"/>
  <c r="E162" i="7"/>
  <c r="E161" i="7"/>
  <c r="E160" i="7"/>
  <c r="E148" i="7"/>
  <c r="E149" i="7"/>
  <c r="E150" i="7"/>
  <c r="E151" i="7"/>
  <c r="E152" i="7"/>
  <c r="E153" i="7"/>
  <c r="E154" i="7"/>
  <c r="E155" i="7"/>
  <c r="E156" i="7"/>
  <c r="D148" i="7"/>
  <c r="D149" i="7"/>
  <c r="D150" i="7"/>
  <c r="D151" i="7"/>
  <c r="D152" i="7"/>
  <c r="D153" i="7"/>
  <c r="D154" i="7"/>
  <c r="D155" i="7"/>
  <c r="D156" i="7"/>
  <c r="C148" i="7"/>
  <c r="C149" i="7"/>
  <c r="C150" i="7"/>
  <c r="C151" i="7"/>
  <c r="C152" i="7"/>
  <c r="C153" i="7"/>
  <c r="C154" i="7"/>
  <c r="C155" i="7"/>
  <c r="C156" i="7"/>
  <c r="B155" i="7"/>
  <c r="A154" i="7"/>
  <c r="B154" i="7"/>
  <c r="B153" i="7"/>
  <c r="A152" i="7"/>
  <c r="B152" i="7"/>
  <c r="B151" i="7"/>
  <c r="A150" i="7"/>
  <c r="B150" i="7"/>
  <c r="B149" i="7"/>
  <c r="A148" i="7"/>
  <c r="B148" i="7"/>
  <c r="G25" i="1"/>
  <c r="H2" i="5"/>
  <c r="D2" i="5"/>
  <c r="K8" i="5"/>
  <c r="J8" i="5"/>
  <c r="I8" i="5"/>
  <c r="H8" i="5"/>
  <c r="G8" i="5"/>
  <c r="F8" i="5"/>
  <c r="E8" i="5"/>
  <c r="D8" i="5"/>
  <c r="G7" i="1"/>
  <c r="G21" i="1"/>
  <c r="G30" i="1"/>
  <c r="G32" i="1"/>
  <c r="F7" i="1"/>
  <c r="F21" i="1"/>
  <c r="F25" i="1"/>
  <c r="F30" i="1"/>
  <c r="F32" i="1"/>
  <c r="AA26" i="1"/>
  <c r="AB26" i="1"/>
  <c r="AB30" i="1"/>
  <c r="AA30" i="1"/>
  <c r="AB25" i="1"/>
  <c r="AA25" i="1"/>
  <c r="G38" i="1"/>
  <c r="AB21" i="1"/>
  <c r="F38" i="1"/>
  <c r="AA21" i="1"/>
  <c r="AB7" i="1"/>
  <c r="AA7" i="1"/>
  <c r="AB3" i="1"/>
  <c r="AB8" i="1"/>
  <c r="AB22" i="1"/>
  <c r="AA3" i="1"/>
  <c r="AA8" i="1"/>
  <c r="AA22" i="1"/>
  <c r="C7" i="5"/>
  <c r="C6" i="5"/>
  <c r="B7" i="5"/>
  <c r="B6" i="5"/>
  <c r="C5" i="5"/>
  <c r="B5" i="5"/>
  <c r="C4" i="5"/>
  <c r="B4" i="5"/>
  <c r="AB32" i="1"/>
  <c r="AA32" i="1"/>
  <c r="C8" i="5"/>
  <c r="B8" i="5"/>
</calcChain>
</file>

<file path=xl/sharedStrings.xml><?xml version="1.0" encoding="utf-8"?>
<sst xmlns="http://schemas.openxmlformats.org/spreadsheetml/2006/main" count="241" uniqueCount="159">
  <si>
    <t>All University Id cards are produced out of PeopleSoft.  Data is fed real-time and batch to Campus Life, Transportation and Facilities based on data in the University Id Card system.</t>
  </si>
  <si>
    <t>COLTS</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</si>
  <si>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</si>
  <si>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</si>
  <si>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</si>
  <si>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</si>
  <si>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</si>
  <si>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</si>
  <si>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</si>
  <si>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support Student Employment functionality within Workday</t>
  </si>
  <si>
    <t>Business areas will need to seek HR's Workday contact for employee related data and continue to use PeopleSoft for Student.</t>
  </si>
  <si>
    <t>KFS</t>
  </si>
  <si>
    <t>RESOURCE LOW EST. IN HOURS</t>
  </si>
  <si>
    <t>Conversion of existing data, decommission application, interfaces, PS customizations.</t>
  </si>
  <si>
    <t>help desk and NOC setup</t>
  </si>
  <si>
    <t>Ensure Shib is working. Apparently it requires some customization, according to Georgetown.</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</si>
  <si>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</si>
  <si>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</si>
  <si>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</si>
  <si>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</si>
  <si>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</si>
  <si>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</si>
  <si>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</si>
  <si>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</si>
  <si>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</si>
  <si>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</si>
  <si>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</si>
  <si>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</si>
  <si>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</si>
  <si>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Users in PS have the ability to write transactional queries and use that data for business processing, analytics and reporting.  Any queries that use employee related data will no longer work.</t>
  </si>
  <si>
    <t>See Workday Context Diagram.  Hours are based on KFS remediation effort which included 4 fte for 1 1/2 years and it is believed that this effort is simpler.</t>
  </si>
  <si>
    <t>Use existing tools and infrastructure until such time a new direction is approved (Oracle SOA).</t>
  </si>
  <si>
    <t>RESOURCE HIGH EST. IN HOURS</t>
  </si>
  <si>
    <t>Workday Deployment project will create necessary support documents and educate others.</t>
  </si>
  <si>
    <t>authentication and authorization for users</t>
  </si>
  <si>
    <t>ID Card</t>
  </si>
  <si>
    <t>This would include planning, modeling, extracts and transformations, reports and sub-project management. It doesn't include functional time</t>
  </si>
  <si>
    <t>TOTAL IN HOURS</t>
  </si>
  <si>
    <t>Direct Connect</t>
  </si>
  <si>
    <t>NOC and Help Desk are common contact areas for Cornell Community</t>
  </si>
  <si>
    <t>Research, prototype,  and document ideal method for securing service calls.</t>
  </si>
  <si>
    <t>Multiple jobs, CU customizations and the decommissioning of COLTS and expansion of Kronos all make this a significant project requiring analysis, specs, and new integration development and deployment.</t>
  </si>
  <si>
    <t>WHY IS IT ON THE LIST</t>
  </si>
  <si>
    <t>Sending student employee data to Workday</t>
  </si>
  <si>
    <t>batch</t>
  </si>
  <si>
    <t>Provisioning (netid Admin, active directory, directory changes,  ref groups...)</t>
  </si>
  <si>
    <t>Campus Community data for all students and employees go to ELM.   Employee job data (workforce and position) is sent to ELM from PS.</t>
  </si>
  <si>
    <t>ITEM</t>
  </si>
  <si>
    <t>COMPLEXITY (H,M,L)</t>
  </si>
  <si>
    <t>Batch</t>
  </si>
  <si>
    <t>Payroll does not have resources or skillset to support this need and Workday needs the data for prototyping.</t>
  </si>
  <si>
    <t>Batch/Direct Connect/Web Methods</t>
  </si>
  <si>
    <t>Kronos</t>
  </si>
  <si>
    <t xml:space="preserve">The tools for the NetID creation will fail and processes to provision netids will not work. </t>
  </si>
  <si>
    <t>See Workday Context Diagram</t>
  </si>
  <si>
    <t>PeopleSoft</t>
  </si>
  <si>
    <t>authentication and authorization for applications</t>
  </si>
  <si>
    <t>Integration Type(s)</t>
  </si>
  <si>
    <t>ASSUMPTIONS</t>
  </si>
  <si>
    <t>Unknown specs and requirements.  No PS to WD transformation of values.  WD assumes all transformation of data into their system.</t>
  </si>
  <si>
    <t>Categories</t>
  </si>
  <si>
    <t>SubTotal Lower</t>
  </si>
  <si>
    <t>SubTotal Upper</t>
  </si>
  <si>
    <t>UnitedWay</t>
  </si>
  <si>
    <t xml:space="preserve">UnitedWay ships gets basic HR Bio data and ships pledge data for payroll withholdings. </t>
  </si>
  <si>
    <t>The interface is straight forward for pushing pledge commitments.</t>
  </si>
  <si>
    <t>PS transactional  queries</t>
  </si>
  <si>
    <t>Direct, Core Workday transactional impact</t>
  </si>
  <si>
    <t>Totals</t>
  </si>
  <si>
    <t>Identity Management and IT Security</t>
  </si>
  <si>
    <t>CU Rates</t>
  </si>
  <si>
    <t>Changes made:</t>
  </si>
  <si>
    <t>Changed to Medium</t>
  </si>
  <si>
    <t>Changed to small</t>
  </si>
  <si>
    <t>Changed to 0. We don't know enough about it.</t>
  </si>
  <si>
    <t>Keep feeds the same or upgrade to a single service as a separate improvement effort.</t>
  </si>
  <si>
    <t>Changed the low estimate to 0 - we just don't do it.</t>
  </si>
  <si>
    <t>Risks or change notes</t>
  </si>
  <si>
    <t>Technical Project management</t>
  </si>
  <si>
    <t>Low</t>
  </si>
  <si>
    <t>High</t>
  </si>
  <si>
    <t>Consultant Rates</t>
  </si>
  <si>
    <t>Notes:</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</si>
  <si>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</si>
  <si>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</si>
  <si>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</si>
  <si>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</si>
  <si>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</si>
  <si>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</si>
  <si>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</si>
  <si>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</si>
  <si>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</si>
  <si>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</si>
  <si>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</si>
  <si>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</si>
  <si>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</si>
  <si>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Technical Project Management:</t>
  </si>
  <si>
    <t>It was moved up into the 'General technical and Project Management' category.</t>
  </si>
  <si>
    <t>This replaces campus wide single authentication infrastructure.</t>
  </si>
  <si>
    <t>Estimates in hours</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</si>
  <si>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</si>
  <si>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</si>
  <si>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Low Estimates for each option</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</si>
  <si>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</si>
  <si>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</si>
  <si>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</si>
  <si>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</si>
  <si>
    <t xml:space="preserve">Rather than having EMN, Library and the IdManagement tools connect with Workday we would keep PeopleSoft as intact as possible to minimize changes to them. </t>
  </si>
  <si>
    <t>Analysis of the effort and the impact will require a project. A quick assessment is that this is a very large risky project of unknown size that requires more work to understand the size.</t>
  </si>
  <si>
    <t>TBD</t>
  </si>
  <si>
    <t xml:space="preserve">It is not known how much the requirements have changed. If they have changed it is a new spec. NetID Provisioning is  tightly coupled with PeopleSoft. Job data will have to be collected from Workday. Goal is to keep netid tools from changing as much as possible  by using PeopleSoft as a people data hub. Some changes and much testing is required. The PS datahub work is covered in the PeopleSoft changes. </t>
  </si>
  <si>
    <t>This will have to be redone to the new warehouses or go directly from PeopleSoft's new people data hub.</t>
  </si>
  <si>
    <t>Assumptions: 1) PS data of record for ALL people bio/demo: "whoIam"  2) PS data of record for "whoIamHere" at Cornell  3) WD is data of record for all HR, Payroll and Benefits business transactions.  In support of these assumptions:   A)  Synch of campus community data to PS for employees   B)  Synch from WD of employee information about "WhoIAmHere" at Cornell to PS  C) PS must send WD updates about "WhoIAmHere" at Cornell (ie: email address)  D)  Create new tables for "WhoIAmHere".  Remediate existing customizataions to pull from these new tables.  E) PS is still a consumer (point-to-point) for some transactional data (ie:  student gross earning for FA awards)</t>
  </si>
  <si>
    <t>General technical and project management</t>
  </si>
  <si>
    <t>RESOURCE % FROM      NOW-JULY 2012</t>
  </si>
  <si>
    <t>RESOURCE % FROM      JULY 2012-JAN 2013</t>
  </si>
  <si>
    <t>Staff</t>
  </si>
  <si>
    <t>Consulting</t>
  </si>
  <si>
    <t>Low Cost/Staff</t>
  </si>
  <si>
    <t>Low Cost/Consult</t>
  </si>
  <si>
    <t>High Cost/Staff</t>
  </si>
  <si>
    <t>High Cost/Consult</t>
  </si>
  <si>
    <t xml:space="preserve">Integration data mapping, design and development with Workday (emplids, campus community data, search/match), decommissioning of Payroll, Human Resources and Benefits jobs, remediation to current customizations and shared data tables supporting Student and Contributor Relations and outward facing interfaces including Library , KIM and EMN. </t>
  </si>
  <si>
    <t>Produces time for employees to collect wages on.  Integrations to/from Workday.</t>
  </si>
  <si>
    <t>CU and Consultant Rates</t>
  </si>
  <si>
    <t>TOTALS for Each Phase; Low/High, Staff/Consultant Rates</t>
  </si>
  <si>
    <t>ROUNDED TOTALS LOW/HIGH per Go-Live Option</t>
  </si>
  <si>
    <t>B</t>
  </si>
  <si>
    <t>SUBTOTALS</t>
  </si>
  <si>
    <t>Percentage break down for 06/2011 - 07/2012 and 07/2012 - 01/2013 can be found on the details tab.</t>
  </si>
  <si>
    <t xml:space="preserve">Data warehouse solution can be deferred.  KDW effort to date is 14000 hours, as of 4/26/2011. 12000 hours is still expected for a total of 26000. This estimate has been reduced to 20000 as the operational reporting needs are believed to be as high as it is for KFS. </t>
  </si>
  <si>
    <t>Data delivery, warehouses and BI (DEFFERED)</t>
  </si>
  <si>
    <t>High Estimates for each option</t>
  </si>
  <si>
    <t>TOTAL HIGH COSTS (STAFF/CONSULT)</t>
  </si>
  <si>
    <t>TOTAL LOW COSTS (STAFF/CONSULT)</t>
  </si>
  <si>
    <t>High Estimates July 2012 Go-Live</t>
  </si>
  <si>
    <t>Low Estimates July 2012 Go-Live</t>
  </si>
  <si>
    <t>Defered</t>
  </si>
  <si>
    <t>Low Estimates Jan 2013 Go-Live</t>
  </si>
  <si>
    <t>High Estimates Jan 2013 Go-Live</t>
  </si>
  <si>
    <t>Low Estimates Deferred post-July 2012</t>
  </si>
  <si>
    <t>High Estimates Deferred post-July 2012</t>
  </si>
  <si>
    <t xml:space="preserve">Phase 1                                               </t>
  </si>
  <si>
    <t>Phase 2</t>
  </si>
  <si>
    <t>Total %</t>
  </si>
  <si>
    <t>Phase 2 subtotal %</t>
  </si>
  <si>
    <t>Phase 1 subtotal %</t>
  </si>
  <si>
    <t xml:space="preserve">Data delivery, warehouses and BI </t>
  </si>
  <si>
    <t>Total Low</t>
  </si>
  <si>
    <t>Total High</t>
  </si>
  <si>
    <t>Total dollars for both phases</t>
  </si>
  <si>
    <t>&lt;-Rounded</t>
  </si>
  <si>
    <t>Both phases</t>
  </si>
  <si>
    <t>Total Low, both phases</t>
  </si>
  <si>
    <t>Total High, both phases</t>
  </si>
  <si>
    <t xml:space="preserve">     ----&gt;</t>
  </si>
  <si>
    <t>Needs analysis for data delivery</t>
  </si>
  <si>
    <t>This would include a discovery effort of business requirements, data analysis and technical solutions for a data delivery solution.</t>
  </si>
  <si>
    <t>data warehouse and reporting solution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</si>
</sst>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sz val="14"/>
      <name val="Arial"/>
    </font>
    <font>
      <i/>
      <sz val="14"/>
      <name val="Arial"/>
    </font>
    <font>
      <sz val="12"/>
      <color rgb="FF000000"/>
      <name val="Calibri"/>
      <family val="2"/>
      <scheme val="minor"/>
    </font>
    <font>
      <sz val="8"/>
      <name val="Arial"/>
      <family val="2"/>
    </font>
  </fonts>
  <fills count="1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800000"/>
        <bgColor indexed="64"/>
      </patternFill>
    </fill>
    <fill>
      <patternFill patternType="solid">
        <fgColor rgb="FFCCFFCC"/>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5" tint="0.79998168889431442"/>
        <bgColor rgb="FF000000"/>
      </patternFill>
    </fill>
    <fill>
      <patternFill patternType="solid">
        <fgColor theme="0"/>
        <bgColor rgb="FF000000"/>
      </patternFill>
    </fill>
    <fill>
      <patternFill patternType="solid">
        <fgColor rgb="FFFFFF00"/>
        <bgColor indexed="64"/>
      </patternFill>
    </fill>
    <fill>
      <patternFill patternType="solid">
        <fgColor rgb="FFFFFF00"/>
        <bgColor rgb="FF000000"/>
      </patternFill>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bottom style="medium">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s>
  <cellStyleXfs count="1037">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239">
    <xf numFmtId="0" fontId="0" fillId="0" borderId="0" xfId="0">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3" borderId="1" xfId="0" applyFont="1" applyFill="1" applyBorder="1" applyAlignment="1">
      <alignment horizontal="center" vertical="top"/>
    </xf>
    <xf numFmtId="0" fontId="1" fillId="3" borderId="1" xfId="0" applyNumberFormat="1" applyFont="1" applyFill="1" applyBorder="1" applyAlignment="1">
      <alignment horizontal="center" vertical="top" wrapText="1"/>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0" xfId="0" applyAlignment="1">
      <alignment vertical="center" wrapText="1"/>
    </xf>
    <xf numFmtId="0" fontId="5" fillId="0" borderId="0" xfId="0" applyFont="1" applyAlignment="1">
      <alignment vertical="center" wrapText="1"/>
    </xf>
    <xf numFmtId="0" fontId="5" fillId="0" borderId="0" xfId="0" applyFont="1">
      <alignment vertical="center"/>
    </xf>
    <xf numFmtId="0" fontId="5" fillId="0" borderId="1" xfId="0" applyFont="1" applyBorder="1">
      <alignment vertical="center"/>
    </xf>
    <xf numFmtId="0" fontId="5" fillId="0" borderId="0" xfId="0" applyFont="1" applyAlignment="1">
      <alignment horizontal="right" vertical="center"/>
    </xf>
    <xf numFmtId="0" fontId="5" fillId="0" borderId="0" xfId="0" applyFont="1" applyAlignment="1">
      <alignment vertical="center"/>
    </xf>
    <xf numFmtId="165" fontId="5" fillId="0" borderId="0" xfId="0" applyNumberFormat="1" applyFont="1">
      <alignment vertical="center"/>
    </xf>
    <xf numFmtId="0" fontId="4" fillId="0" borderId="0" xfId="0" applyFont="1" applyAlignment="1">
      <alignment horizontal="right" vertical="center"/>
    </xf>
    <xf numFmtId="0" fontId="5" fillId="0" borderId="0" xfId="0" applyFont="1" applyAlignment="1">
      <alignment horizontal="right" vertical="top"/>
    </xf>
    <xf numFmtId="0" fontId="0" fillId="0" borderId="0" xfId="0" applyAlignment="1">
      <alignment vertical="top"/>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4" fillId="9" borderId="0" xfId="0" applyFont="1" applyFill="1" applyAlignment="1">
      <alignment horizontal="center" vertical="top"/>
    </xf>
    <xf numFmtId="0" fontId="4" fillId="7"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xf numFmtId="0" fontId="1" fillId="3" borderId="10" xfId="0" applyNumberFormat="1" applyFont="1" applyFill="1" applyBorder="1" applyAlignment="1">
      <alignment horizontal="center" vertical="top" wrapText="1"/>
    </xf>
    <xf numFmtId="0" fontId="0" fillId="0" borderId="1" xfId="0" applyBorder="1" applyAlignment="1">
      <alignment vertical="center"/>
    </xf>
    <xf numFmtId="0" fontId="1" fillId="10" borderId="16" xfId="0" applyNumberFormat="1" applyFont="1" applyFill="1" applyBorder="1" applyAlignment="1">
      <alignment horizontal="center" vertical="center" wrapText="1"/>
    </xf>
    <xf numFmtId="0" fontId="1" fillId="10" borderId="17" xfId="0" applyNumberFormat="1" applyFont="1" applyFill="1" applyBorder="1" applyAlignment="1">
      <alignment horizontal="center" vertical="center" wrapText="1"/>
    </xf>
    <xf numFmtId="0" fontId="1" fillId="11" borderId="16" xfId="0" applyNumberFormat="1" applyFont="1" applyFill="1" applyBorder="1" applyAlignment="1">
      <alignment horizontal="center" vertical="center" wrapText="1"/>
    </xf>
    <xf numFmtId="165" fontId="1" fillId="6" borderId="16" xfId="0" applyNumberFormat="1" applyFont="1" applyFill="1" applyBorder="1" applyAlignment="1">
      <alignment horizontal="center" vertical="top" wrapText="1"/>
    </xf>
    <xf numFmtId="165" fontId="1" fillId="6" borderId="1" xfId="0" applyNumberFormat="1" applyFont="1" applyFill="1" applyBorder="1" applyAlignment="1">
      <alignment horizontal="center" vertical="top" wrapText="1"/>
    </xf>
    <xf numFmtId="165" fontId="1" fillId="12" borderId="1" xfId="0" applyNumberFormat="1" applyFont="1" applyFill="1" applyBorder="1" applyAlignment="1">
      <alignment horizontal="center" vertical="top" wrapText="1"/>
    </xf>
    <xf numFmtId="165" fontId="1" fillId="12" borderId="17" xfId="0" applyNumberFormat="1" applyFont="1" applyFill="1" applyBorder="1" applyAlignment="1">
      <alignment horizontal="center" vertical="top" wrapText="1"/>
    </xf>
    <xf numFmtId="0" fontId="1" fillId="6" borderId="1" xfId="0" applyFont="1" applyFill="1" applyBorder="1" applyAlignment="1">
      <alignment vertical="center"/>
    </xf>
    <xf numFmtId="0" fontId="0" fillId="6" borderId="10" xfId="0" applyNumberFormat="1" applyFont="1" applyFill="1" applyBorder="1" applyAlignment="1">
      <alignment horizontal="center" vertical="top" wrapText="1"/>
    </xf>
    <xf numFmtId="0" fontId="0" fillId="6" borderId="16" xfId="0" applyNumberFormat="1" applyFont="1" applyFill="1" applyBorder="1" applyAlignment="1">
      <alignment horizontal="center" vertical="top" wrapText="1"/>
    </xf>
    <xf numFmtId="0" fontId="0" fillId="6" borderId="17" xfId="0" applyNumberFormat="1" applyFont="1" applyFill="1" applyBorder="1" applyAlignment="1">
      <alignment horizontal="center" vertical="top" wrapText="1"/>
    </xf>
    <xf numFmtId="165" fontId="0" fillId="6" borderId="16" xfId="0" applyNumberFormat="1" applyFont="1" applyFill="1" applyBorder="1" applyAlignment="1">
      <alignment horizontal="center" vertical="top" wrapText="1"/>
    </xf>
    <xf numFmtId="0" fontId="0" fillId="0" borderId="10" xfId="0" applyNumberFormat="1" applyFont="1" applyFill="1" applyBorder="1" applyAlignment="1">
      <alignment horizontal="center" vertical="top" wrapText="1"/>
    </xf>
    <xf numFmtId="9" fontId="0" fillId="0" borderId="16" xfId="0" applyNumberFormat="1" applyFont="1" applyFill="1" applyBorder="1" applyAlignment="1">
      <alignment horizontal="center" vertical="top" wrapText="1"/>
    </xf>
    <xf numFmtId="9" fontId="0" fillId="0" borderId="17" xfId="0" applyNumberFormat="1" applyFont="1" applyFill="1" applyBorder="1" applyAlignment="1">
      <alignment horizontal="center" vertical="top" wrapText="1"/>
    </xf>
    <xf numFmtId="165" fontId="0" fillId="0" borderId="16" xfId="0" applyNumberFormat="1" applyFont="1" applyFill="1" applyBorder="1" applyAlignment="1">
      <alignment horizontal="center" vertical="top" wrapText="1"/>
    </xf>
    <xf numFmtId="165" fontId="0" fillId="0" borderId="1" xfId="0" applyNumberFormat="1" applyFont="1" applyFill="1" applyBorder="1" applyAlignment="1">
      <alignment horizontal="center" vertical="top" wrapText="1"/>
    </xf>
    <xf numFmtId="165" fontId="0" fillId="0" borderId="17" xfId="0" applyNumberFormat="1" applyFont="1" applyFill="1" applyBorder="1" applyAlignment="1">
      <alignment horizontal="center" vertical="top" wrapText="1"/>
    </xf>
    <xf numFmtId="9" fontId="0" fillId="0" borderId="1" xfId="0" applyNumberFormat="1" applyFont="1" applyFill="1" applyBorder="1" applyAlignment="1">
      <alignment horizontal="center" vertical="top" wrapText="1"/>
    </xf>
    <xf numFmtId="0" fontId="1" fillId="5" borderId="1" xfId="0" applyFont="1" applyFill="1" applyBorder="1" applyAlignment="1">
      <alignment vertical="center"/>
    </xf>
    <xf numFmtId="0" fontId="0" fillId="5" borderId="10" xfId="0" applyNumberFormat="1" applyFont="1" applyFill="1" applyBorder="1" applyAlignment="1">
      <alignment horizontal="center" vertical="top" wrapText="1"/>
    </xf>
    <xf numFmtId="0" fontId="0" fillId="5" borderId="16" xfId="0" applyNumberFormat="1" applyFont="1" applyFill="1" applyBorder="1" applyAlignment="1">
      <alignment horizontal="center" vertical="top" wrapText="1"/>
    </xf>
    <xf numFmtId="0" fontId="0" fillId="5" borderId="17" xfId="0" applyNumberFormat="1" applyFont="1" applyFill="1" applyBorder="1" applyAlignment="1">
      <alignment horizontal="center" vertical="top" wrapText="1"/>
    </xf>
    <xf numFmtId="165" fontId="0" fillId="5" borderId="1" xfId="0" applyNumberFormat="1" applyFont="1" applyFill="1" applyBorder="1" applyAlignment="1">
      <alignment horizontal="center" vertical="top" wrapText="1"/>
    </xf>
    <xf numFmtId="0" fontId="0" fillId="0" borderId="1" xfId="0" applyBorder="1" applyAlignment="1">
      <alignment vertical="top" wrapText="1"/>
    </xf>
    <xf numFmtId="9" fontId="7" fillId="0" borderId="16" xfId="0" applyNumberFormat="1" applyFont="1" applyBorder="1" applyAlignment="1">
      <alignment horizontal="center" vertical="top" wrapText="1"/>
    </xf>
    <xf numFmtId="9" fontId="7" fillId="0" borderId="17" xfId="0" applyNumberFormat="1" applyFont="1" applyBorder="1" applyAlignment="1">
      <alignment horizontal="center" vertical="top" wrapText="1"/>
    </xf>
    <xf numFmtId="0" fontId="1" fillId="4" borderId="1" xfId="0" applyFont="1" applyFill="1" applyBorder="1" applyAlignment="1">
      <alignment vertical="center"/>
    </xf>
    <xf numFmtId="0" fontId="0" fillId="2" borderId="10" xfId="0" applyNumberFormat="1" applyFont="1" applyFill="1" applyBorder="1" applyAlignment="1">
      <alignment horizontal="center" vertical="top" wrapText="1"/>
    </xf>
    <xf numFmtId="0" fontId="1" fillId="7" borderId="1" xfId="0" applyFont="1" applyFill="1" applyBorder="1" applyAlignment="1">
      <alignment vertical="center"/>
    </xf>
    <xf numFmtId="9" fontId="7" fillId="0" borderId="9" xfId="0" applyNumberFormat="1" applyFont="1" applyBorder="1" applyAlignment="1">
      <alignment horizontal="center" vertical="top" wrapText="1"/>
    </xf>
    <xf numFmtId="9" fontId="7" fillId="0" borderId="18" xfId="0" applyNumberFormat="1" applyFont="1" applyBorder="1" applyAlignment="1">
      <alignment horizontal="center" vertical="top" wrapText="1"/>
    </xf>
    <xf numFmtId="0" fontId="0" fillId="8" borderId="1" xfId="0" applyFill="1" applyBorder="1" applyAlignment="1">
      <alignment vertical="center"/>
    </xf>
    <xf numFmtId="0" fontId="0" fillId="8" borderId="5" xfId="0" applyNumberFormat="1" applyFont="1" applyFill="1" applyBorder="1" applyAlignment="1">
      <alignment vertical="top" wrapText="1"/>
    </xf>
    <xf numFmtId="0" fontId="0" fillId="8" borderId="19" xfId="0" applyNumberFormat="1" applyFont="1" applyFill="1" applyBorder="1" applyAlignment="1">
      <alignment vertical="top" wrapText="1"/>
    </xf>
    <xf numFmtId="165" fontId="0" fillId="8" borderId="16" xfId="0" applyNumberFormat="1" applyFont="1" applyFill="1" applyBorder="1" applyAlignment="1">
      <alignment vertical="top" wrapText="1"/>
    </xf>
    <xf numFmtId="165" fontId="0" fillId="8" borderId="1" xfId="0" applyNumberFormat="1" applyFont="1" applyFill="1" applyBorder="1" applyAlignment="1">
      <alignment vertical="top" wrapText="1"/>
    </xf>
    <xf numFmtId="165" fontId="0" fillId="8" borderId="17" xfId="0" applyNumberFormat="1" applyFont="1" applyFill="1" applyBorder="1" applyAlignment="1">
      <alignment vertical="top" wrapText="1"/>
    </xf>
    <xf numFmtId="0" fontId="0" fillId="2" borderId="1" xfId="0" applyFill="1" applyBorder="1" applyAlignment="1">
      <alignment vertical="center"/>
    </xf>
    <xf numFmtId="165" fontId="0" fillId="2" borderId="16" xfId="0" applyNumberFormat="1" applyFont="1" applyFill="1" applyBorder="1" applyAlignment="1">
      <alignment horizontal="center" vertical="top" wrapText="1"/>
    </xf>
    <xf numFmtId="165" fontId="0" fillId="2" borderId="1" xfId="0" applyNumberFormat="1" applyFont="1" applyFill="1" applyBorder="1" applyAlignment="1">
      <alignment horizontal="center" vertical="top" wrapText="1"/>
    </xf>
    <xf numFmtId="165" fontId="0" fillId="2" borderId="17" xfId="0" applyNumberFormat="1" applyFont="1" applyFill="1" applyBorder="1" applyAlignment="1">
      <alignment horizontal="center" vertical="top" wrapText="1"/>
    </xf>
    <xf numFmtId="164" fontId="0" fillId="2" borderId="10" xfId="0" applyNumberFormat="1" applyFont="1" applyFill="1" applyBorder="1" applyAlignment="1">
      <alignment horizontal="center" vertical="top" wrapText="1"/>
    </xf>
    <xf numFmtId="165" fontId="0" fillId="2" borderId="5" xfId="0" applyNumberFormat="1" applyFont="1" applyFill="1" applyBorder="1" applyAlignment="1">
      <alignment horizontal="center" vertical="top" wrapText="1"/>
    </xf>
    <xf numFmtId="165" fontId="0" fillId="0" borderId="1" xfId="0" applyNumberFormat="1" applyBorder="1" applyAlignment="1">
      <alignment vertical="center"/>
    </xf>
    <xf numFmtId="0" fontId="0" fillId="2" borderId="0" xfId="0" applyFill="1" applyAlignment="1">
      <alignment vertical="center" wrapText="1"/>
    </xf>
    <xf numFmtId="0" fontId="5" fillId="2" borderId="1" xfId="0" applyFont="1" applyFill="1" applyBorder="1">
      <alignment vertical="center"/>
    </xf>
    <xf numFmtId="0" fontId="5" fillId="2" borderId="5" xfId="0" applyFont="1" applyFill="1" applyBorder="1">
      <alignment vertical="center"/>
    </xf>
    <xf numFmtId="0" fontId="0" fillId="2" borderId="0" xfId="0" applyFill="1">
      <alignment vertical="center"/>
    </xf>
    <xf numFmtId="0" fontId="5"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5" fillId="2" borderId="19" xfId="0" applyFont="1" applyFill="1" applyBorder="1">
      <alignment vertical="center"/>
    </xf>
    <xf numFmtId="0" fontId="1" fillId="7" borderId="1" xfId="0" applyNumberFormat="1" applyFont="1" applyFill="1" applyBorder="1" applyAlignment="1">
      <alignment vertical="top" wrapText="1"/>
    </xf>
    <xf numFmtId="0" fontId="1" fillId="7" borderId="1" xfId="0" applyNumberFormat="1" applyFont="1" applyFill="1" applyBorder="1" applyAlignment="1">
      <alignment horizontal="center" vertical="top" wrapText="1"/>
    </xf>
    <xf numFmtId="0" fontId="1" fillId="7" borderId="10" xfId="0" applyNumberFormat="1" applyFont="1" applyFill="1" applyBorder="1" applyAlignment="1">
      <alignment horizontal="center" vertical="top" wrapText="1"/>
    </xf>
    <xf numFmtId="0" fontId="1" fillId="7" borderId="16" xfId="0" applyNumberFormat="1" applyFont="1" applyFill="1" applyBorder="1" applyAlignment="1">
      <alignment horizontal="center" vertical="top" wrapText="1"/>
    </xf>
    <xf numFmtId="0" fontId="1" fillId="7" borderId="17" xfId="0" applyNumberFormat="1" applyFont="1" applyFill="1" applyBorder="1" applyAlignment="1">
      <alignment horizontal="center" vertical="top" wrapText="1"/>
    </xf>
    <xf numFmtId="165" fontId="1" fillId="7" borderId="16" xfId="0" applyNumberFormat="1" applyFont="1" applyFill="1" applyBorder="1" applyAlignment="1">
      <alignment horizontal="center" vertical="top" wrapText="1"/>
    </xf>
    <xf numFmtId="0" fontId="1" fillId="0" borderId="1" xfId="0" applyFont="1" applyBorder="1" applyAlignment="1">
      <alignment vertical="center"/>
    </xf>
    <xf numFmtId="0" fontId="1" fillId="4" borderId="1" xfId="0" applyNumberFormat="1" applyFont="1" applyFill="1" applyBorder="1" applyAlignment="1">
      <alignment vertical="top" wrapText="1"/>
    </xf>
    <xf numFmtId="0" fontId="1" fillId="4" borderId="1" xfId="0" applyNumberFormat="1" applyFont="1" applyFill="1" applyBorder="1" applyAlignment="1">
      <alignment horizontal="center" vertical="top" wrapText="1"/>
    </xf>
    <xf numFmtId="0" fontId="1" fillId="4" borderId="10" xfId="0" applyNumberFormat="1" applyFont="1" applyFill="1" applyBorder="1" applyAlignment="1">
      <alignment horizontal="center" vertical="top" wrapText="1"/>
    </xf>
    <xf numFmtId="0" fontId="1" fillId="4" borderId="16" xfId="0" applyNumberFormat="1" applyFont="1" applyFill="1" applyBorder="1" applyAlignment="1">
      <alignment horizontal="center" vertical="top" wrapText="1"/>
    </xf>
    <xf numFmtId="0" fontId="1" fillId="4" borderId="17" xfId="0" applyNumberFormat="1" applyFont="1" applyFill="1" applyBorder="1" applyAlignment="1">
      <alignment horizontal="center" vertical="top" wrapText="1"/>
    </xf>
    <xf numFmtId="165" fontId="1" fillId="4" borderId="16" xfId="0" applyNumberFormat="1" applyFont="1" applyFill="1" applyBorder="1" applyAlignment="1">
      <alignment horizontal="center" vertical="top" wrapText="1"/>
    </xf>
    <xf numFmtId="0" fontId="1" fillId="6" borderId="1" xfId="0" applyNumberFormat="1" applyFont="1" applyFill="1" applyBorder="1" applyAlignment="1">
      <alignment vertical="top" wrapText="1"/>
    </xf>
    <xf numFmtId="0" fontId="1" fillId="6" borderId="1" xfId="0" applyNumberFormat="1" applyFont="1" applyFill="1" applyBorder="1" applyAlignment="1">
      <alignment horizontal="center" vertical="top" wrapText="1"/>
    </xf>
    <xf numFmtId="0" fontId="1" fillId="6" borderId="16" xfId="0" applyNumberFormat="1" applyFont="1" applyFill="1" applyBorder="1" applyAlignment="1">
      <alignment horizontal="center" vertical="top" wrapText="1"/>
    </xf>
    <xf numFmtId="0" fontId="1" fillId="6" borderId="17" xfId="0" applyNumberFormat="1" applyFont="1" applyFill="1" applyBorder="1" applyAlignment="1">
      <alignment horizontal="center" vertical="top" wrapText="1"/>
    </xf>
    <xf numFmtId="0" fontId="1" fillId="5" borderId="1" xfId="0" applyNumberFormat="1" applyFont="1" applyFill="1" applyBorder="1" applyAlignment="1">
      <alignment vertical="top" wrapText="1"/>
    </xf>
    <xf numFmtId="0" fontId="1" fillId="5" borderId="1" xfId="0" applyNumberFormat="1" applyFont="1" applyFill="1" applyBorder="1" applyAlignment="1">
      <alignment horizontal="center" vertical="top" wrapText="1"/>
    </xf>
    <xf numFmtId="0" fontId="1" fillId="5" borderId="16" xfId="0" applyNumberFormat="1" applyFont="1" applyFill="1" applyBorder="1" applyAlignment="1">
      <alignment horizontal="center" vertical="top" wrapText="1"/>
    </xf>
    <xf numFmtId="0" fontId="1" fillId="5" borderId="17" xfId="0" applyNumberFormat="1" applyFont="1" applyFill="1" applyBorder="1" applyAlignment="1">
      <alignment horizontal="center" vertical="top" wrapText="1"/>
    </xf>
    <xf numFmtId="165" fontId="1" fillId="5" borderId="1" xfId="0" applyNumberFormat="1" applyFont="1" applyFill="1" applyBorder="1" applyAlignment="1">
      <alignment horizontal="center" vertical="top" wrapText="1"/>
    </xf>
    <xf numFmtId="0" fontId="1" fillId="0" borderId="1" xfId="0" applyFont="1" applyBorder="1" applyAlignment="1">
      <alignment vertical="top" wrapText="1"/>
    </xf>
    <xf numFmtId="0" fontId="0" fillId="2" borderId="10" xfId="0" applyNumberFormat="1" applyFont="1" applyFill="1" applyBorder="1" applyAlignment="1">
      <alignment vertical="top" wrapText="1"/>
    </xf>
    <xf numFmtId="0" fontId="0" fillId="2" borderId="2" xfId="0" applyNumberFormat="1" applyFont="1" applyFill="1" applyBorder="1" applyAlignment="1">
      <alignment vertical="top" wrapText="1"/>
    </xf>
    <xf numFmtId="0" fontId="0" fillId="8" borderId="25" xfId="0" applyNumberFormat="1" applyFont="1" applyFill="1" applyBorder="1" applyAlignment="1">
      <alignment vertical="top" wrapText="1"/>
    </xf>
    <xf numFmtId="0" fontId="0" fillId="2" borderId="5" xfId="0" applyNumberFormat="1" applyFont="1" applyFill="1" applyBorder="1" applyAlignment="1">
      <alignment vertical="top" wrapText="1"/>
    </xf>
    <xf numFmtId="0" fontId="0" fillId="2" borderId="25" xfId="0" applyNumberFormat="1" applyFont="1" applyFill="1" applyBorder="1" applyAlignment="1">
      <alignment horizontal="right" wrapText="1"/>
    </xf>
    <xf numFmtId="0" fontId="0" fillId="2" borderId="26" xfId="0" applyNumberFormat="1" applyFont="1" applyFill="1" applyBorder="1" applyAlignment="1">
      <alignment vertical="top" wrapText="1"/>
    </xf>
    <xf numFmtId="0" fontId="0" fillId="2" borderId="10" xfId="0" applyFill="1" applyBorder="1" applyAlignment="1">
      <alignment vertical="center"/>
    </xf>
    <xf numFmtId="4" fontId="0" fillId="2" borderId="2" xfId="0" applyNumberFormat="1" applyFont="1" applyFill="1" applyBorder="1" applyAlignment="1">
      <alignment horizontal="center" vertical="top" wrapText="1"/>
    </xf>
    <xf numFmtId="0" fontId="0" fillId="0" borderId="25" xfId="0" applyNumberFormat="1" applyFont="1" applyFill="1" applyBorder="1" applyAlignment="1">
      <alignment vertical="top" wrapText="1"/>
    </xf>
    <xf numFmtId="0" fontId="0" fillId="0" borderId="25" xfId="0" applyBorder="1" applyAlignment="1">
      <alignment vertical="center"/>
    </xf>
    <xf numFmtId="0" fontId="0" fillId="0" borderId="25" xfId="0" applyNumberFormat="1" applyFont="1" applyFill="1" applyBorder="1" applyAlignment="1">
      <alignment horizontal="center" vertical="top" wrapText="1"/>
    </xf>
    <xf numFmtId="0" fontId="0" fillId="0" borderId="5" xfId="0" applyNumberFormat="1" applyFont="1" applyFill="1" applyBorder="1" applyAlignment="1">
      <alignment vertical="top" wrapText="1"/>
    </xf>
    <xf numFmtId="0" fontId="0" fillId="0" borderId="5" xfId="0" applyNumberFormat="1" applyFont="1" applyFill="1" applyBorder="1" applyAlignment="1">
      <alignment horizontal="center" vertical="top" wrapText="1"/>
    </xf>
    <xf numFmtId="0" fontId="0" fillId="2" borderId="23" xfId="0" applyNumberFormat="1" applyFont="1" applyFill="1" applyBorder="1" applyAlignment="1">
      <alignment vertical="top" wrapText="1"/>
    </xf>
    <xf numFmtId="0" fontId="0" fillId="2" borderId="23" xfId="0" applyNumberFormat="1" applyFont="1" applyFill="1" applyBorder="1" applyAlignment="1">
      <alignment horizontal="center" vertical="top" wrapText="1"/>
    </xf>
    <xf numFmtId="4" fontId="0" fillId="2" borderId="23" xfId="0" applyNumberFormat="1" applyFont="1" applyFill="1" applyBorder="1" applyAlignment="1">
      <alignment horizontal="center" vertical="top" wrapText="1"/>
    </xf>
    <xf numFmtId="0" fontId="0" fillId="2" borderId="3" xfId="0" applyNumberFormat="1" applyFont="1" applyFill="1" applyBorder="1" applyAlignment="1">
      <alignment vertical="top" wrapText="1"/>
    </xf>
    <xf numFmtId="0" fontId="0" fillId="2" borderId="4" xfId="0" applyNumberFormat="1" applyFont="1" applyFill="1" applyBorder="1" applyAlignment="1">
      <alignment vertical="top" wrapText="1"/>
    </xf>
    <xf numFmtId="0" fontId="0" fillId="2" borderId="25" xfId="0" applyNumberFormat="1" applyFont="1" applyFill="1" applyBorder="1" applyAlignment="1">
      <alignment horizontal="center" vertical="top" wrapText="1"/>
    </xf>
    <xf numFmtId="42" fontId="0" fillId="2" borderId="25" xfId="0" applyNumberFormat="1" applyFont="1" applyFill="1" applyBorder="1" applyAlignment="1">
      <alignment horizontal="center" vertical="top" wrapText="1"/>
    </xf>
    <xf numFmtId="42" fontId="0" fillId="2" borderId="3" xfId="0" applyNumberFormat="1" applyFont="1" applyFill="1" applyBorder="1" applyAlignment="1">
      <alignment horizontal="center" vertical="top" wrapText="1"/>
    </xf>
    <xf numFmtId="0" fontId="1" fillId="0" borderId="5" xfId="0" applyNumberFormat="1" applyFont="1" applyFill="1" applyBorder="1" applyAlignment="1">
      <alignment vertical="top" wrapText="1"/>
    </xf>
    <xf numFmtId="3" fontId="0" fillId="2" borderId="5" xfId="0" applyNumberFormat="1" applyFont="1" applyFill="1" applyBorder="1" applyAlignment="1">
      <alignment horizontal="center" vertical="top" wrapText="1"/>
    </xf>
    <xf numFmtId="3" fontId="0" fillId="2" borderId="23" xfId="0" applyNumberFormat="1" applyFont="1" applyFill="1" applyBorder="1" applyAlignment="1">
      <alignment horizontal="center" vertical="top" wrapText="1"/>
    </xf>
    <xf numFmtId="165" fontId="4" fillId="13" borderId="1" xfId="0" applyNumberFormat="1" applyFont="1" applyFill="1" applyBorder="1" applyAlignment="1">
      <alignment horizontal="center" vertical="top" wrapText="1"/>
    </xf>
    <xf numFmtId="165" fontId="4" fillId="2" borderId="1" xfId="0" applyNumberFormat="1" applyFont="1" applyFill="1" applyBorder="1" applyAlignment="1">
      <alignment horizontal="center" vertical="top" wrapText="1"/>
    </xf>
    <xf numFmtId="165" fontId="5" fillId="2" borderId="1" xfId="0" applyNumberFormat="1" applyFont="1" applyFill="1" applyBorder="1">
      <alignment vertical="center"/>
    </xf>
    <xf numFmtId="0" fontId="4"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0" xfId="0" applyFont="1" applyFill="1">
      <alignment vertical="center"/>
    </xf>
    <xf numFmtId="0" fontId="5" fillId="0" borderId="0" xfId="0" applyFont="1" applyAlignment="1">
      <alignment horizontal="left" vertical="center" indent="17"/>
    </xf>
    <xf numFmtId="0" fontId="5" fillId="2" borderId="25" xfId="0" applyFont="1" applyFill="1" applyBorder="1">
      <alignment vertical="center"/>
    </xf>
    <xf numFmtId="0" fontId="5" fillId="2" borderId="26" xfId="0" applyFont="1" applyFill="1" applyBorder="1">
      <alignment vertical="center"/>
    </xf>
    <xf numFmtId="0" fontId="5" fillId="2" borderId="24" xfId="0" applyFont="1" applyFill="1" applyBorder="1">
      <alignment vertical="center"/>
    </xf>
    <xf numFmtId="165" fontId="5" fillId="2" borderId="25" xfId="0" applyNumberFormat="1" applyFont="1" applyFill="1" applyBorder="1">
      <alignment vertical="center"/>
    </xf>
    <xf numFmtId="0" fontId="4" fillId="2" borderId="27" xfId="0" applyFont="1" applyFill="1" applyBorder="1">
      <alignment vertical="center"/>
    </xf>
    <xf numFmtId="0" fontId="4" fillId="2" borderId="8" xfId="0" applyFont="1" applyFill="1" applyBorder="1">
      <alignment vertical="center"/>
    </xf>
    <xf numFmtId="165" fontId="4" fillId="2" borderId="28" xfId="0" applyNumberFormat="1" applyFont="1" applyFill="1" applyBorder="1">
      <alignment vertical="center"/>
    </xf>
    <xf numFmtId="165" fontId="4" fillId="2" borderId="29" xfId="0" applyNumberFormat="1" applyFont="1" applyFill="1" applyBorder="1">
      <alignment vertical="center"/>
    </xf>
    <xf numFmtId="0" fontId="4" fillId="2" borderId="10" xfId="0" applyFont="1" applyFill="1" applyBorder="1" applyAlignment="1">
      <alignment horizontal="center" vertical="center" wrapText="1"/>
    </xf>
    <xf numFmtId="165" fontId="4" fillId="13" borderId="16" xfId="0" applyNumberFormat="1" applyFont="1" applyFill="1" applyBorder="1" applyAlignment="1">
      <alignment horizontal="center" vertical="top" wrapText="1"/>
    </xf>
    <xf numFmtId="165" fontId="4" fillId="13" borderId="17" xfId="0" applyNumberFormat="1" applyFont="1" applyFill="1" applyBorder="1" applyAlignment="1">
      <alignment horizontal="center" vertical="top" wrapText="1"/>
    </xf>
    <xf numFmtId="165" fontId="5" fillId="2" borderId="16" xfId="0" applyNumberFormat="1" applyFont="1" applyFill="1" applyBorder="1">
      <alignment vertical="center"/>
    </xf>
    <xf numFmtId="165" fontId="5" fillId="2" borderId="17" xfId="0" applyNumberFormat="1" applyFont="1" applyFill="1" applyBorder="1">
      <alignment vertical="center"/>
    </xf>
    <xf numFmtId="165" fontId="5" fillId="2" borderId="31" xfId="0" applyNumberFormat="1" applyFont="1" applyFill="1" applyBorder="1">
      <alignment vertical="center"/>
    </xf>
    <xf numFmtId="165" fontId="5" fillId="2" borderId="32" xfId="0" applyNumberFormat="1" applyFont="1" applyFill="1" applyBorder="1">
      <alignment vertical="center"/>
    </xf>
    <xf numFmtId="165" fontId="4" fillId="2" borderId="27" xfId="0" applyNumberFormat="1" applyFont="1" applyFill="1" applyBorder="1">
      <alignment vertical="center"/>
    </xf>
    <xf numFmtId="165" fontId="4" fillId="2" borderId="16" xfId="0" applyNumberFormat="1" applyFont="1" applyFill="1" applyBorder="1" applyAlignment="1">
      <alignment horizontal="center" vertical="top" wrapText="1"/>
    </xf>
    <xf numFmtId="17" fontId="5" fillId="0" borderId="1" xfId="0" applyNumberFormat="1" applyFont="1" applyBorder="1" applyAlignment="1">
      <alignment vertical="center" wrapText="1"/>
    </xf>
    <xf numFmtId="165" fontId="5" fillId="0" borderId="1" xfId="0" applyNumberFormat="1" applyFont="1" applyBorder="1">
      <alignment vertical="center"/>
    </xf>
    <xf numFmtId="0" fontId="5" fillId="0" borderId="1" xfId="0" applyFont="1" applyBorder="1" applyAlignment="1">
      <alignment horizontal="right" vertical="center" wrapText="1"/>
    </xf>
    <xf numFmtId="0" fontId="5" fillId="0" borderId="0" xfId="0" applyFont="1" applyBorder="1">
      <alignment vertical="center"/>
    </xf>
    <xf numFmtId="0" fontId="4" fillId="0" borderId="0" xfId="0" applyFont="1" applyBorder="1">
      <alignment vertical="center"/>
    </xf>
    <xf numFmtId="0" fontId="4" fillId="0" borderId="2" xfId="0" applyFont="1" applyBorder="1">
      <alignment vertical="center"/>
    </xf>
    <xf numFmtId="17" fontId="5" fillId="0" borderId="2" xfId="0" applyNumberFormat="1" applyFont="1" applyBorder="1" applyAlignment="1">
      <alignment vertical="center" wrapText="1"/>
    </xf>
    <xf numFmtId="0" fontId="5" fillId="0" borderId="2" xfId="0" applyFont="1" applyBorder="1" applyAlignment="1">
      <alignment horizontal="right" vertical="center" wrapText="1"/>
    </xf>
    <xf numFmtId="0" fontId="5" fillId="0" borderId="5" xfId="0" applyFont="1" applyBorder="1">
      <alignment vertical="center"/>
    </xf>
    <xf numFmtId="0" fontId="5" fillId="0" borderId="33" xfId="0" applyFont="1" applyBorder="1">
      <alignment vertical="center"/>
    </xf>
    <xf numFmtId="165" fontId="5" fillId="0" borderId="33" xfId="0" applyNumberFormat="1" applyFont="1" applyBorder="1">
      <alignment vertical="center"/>
    </xf>
    <xf numFmtId="16" fontId="5" fillId="0" borderId="33" xfId="0" applyNumberFormat="1" applyFont="1" applyBorder="1">
      <alignment vertical="center"/>
    </xf>
    <xf numFmtId="0" fontId="5" fillId="0" borderId="1" xfId="0" applyFont="1" applyBorder="1" applyAlignment="1">
      <alignment vertical="center" wrapText="1"/>
    </xf>
    <xf numFmtId="165" fontId="5" fillId="0" borderId="1" xfId="0" applyNumberFormat="1" applyFont="1" applyBorder="1" applyAlignment="1">
      <alignment vertical="center" wrapText="1"/>
    </xf>
    <xf numFmtId="17" fontId="5" fillId="0" borderId="1" xfId="0" quotePrefix="1" applyNumberFormat="1" applyFont="1" applyBorder="1" applyAlignment="1">
      <alignment vertical="center" wrapText="1"/>
    </xf>
    <xf numFmtId="0" fontId="0" fillId="0" borderId="1" xfId="0" applyBorder="1" applyAlignment="1">
      <alignment vertical="center" wrapText="1"/>
    </xf>
    <xf numFmtId="0" fontId="0" fillId="6" borderId="23" xfId="0" applyNumberFormat="1" applyFont="1" applyFill="1" applyBorder="1" applyAlignment="1">
      <alignment horizontal="center" vertical="top" wrapText="1"/>
    </xf>
    <xf numFmtId="9" fontId="0" fillId="0" borderId="23" xfId="0" applyNumberFormat="1" applyFont="1" applyFill="1" applyBorder="1" applyAlignment="1">
      <alignment horizontal="center" vertical="top" wrapText="1"/>
    </xf>
    <xf numFmtId="0" fontId="1" fillId="6" borderId="23" xfId="0" applyNumberFormat="1" applyFont="1" applyFill="1" applyBorder="1" applyAlignment="1">
      <alignment horizontal="center" vertical="top" wrapText="1"/>
    </xf>
    <xf numFmtId="0" fontId="1" fillId="5" borderId="10" xfId="0" applyNumberFormat="1" applyFont="1" applyFill="1" applyBorder="1" applyAlignment="1">
      <alignment horizontal="center" vertical="top" wrapText="1"/>
    </xf>
    <xf numFmtId="0" fontId="1" fillId="4" borderId="23" xfId="0" applyNumberFormat="1" applyFont="1" applyFill="1" applyBorder="1" applyAlignment="1">
      <alignment horizontal="center" vertical="top" wrapText="1"/>
    </xf>
    <xf numFmtId="0" fontId="1" fillId="7" borderId="23" xfId="0" applyNumberFormat="1" applyFont="1" applyFill="1" applyBorder="1" applyAlignment="1">
      <alignment horizontal="center" vertical="top" wrapText="1"/>
    </xf>
    <xf numFmtId="0" fontId="0" fillId="8" borderId="35" xfId="0" applyNumberFormat="1" applyFont="1" applyFill="1" applyBorder="1" applyAlignment="1">
      <alignment vertical="top" wrapText="1"/>
    </xf>
    <xf numFmtId="164" fontId="0" fillId="2" borderId="23" xfId="0" applyNumberFormat="1" applyFont="1" applyFill="1" applyBorder="1" applyAlignment="1">
      <alignment horizontal="center" vertical="top" wrapText="1"/>
    </xf>
    <xf numFmtId="42" fontId="0" fillId="2" borderId="34" xfId="0" applyNumberFormat="1" applyFont="1" applyFill="1" applyBorder="1" applyAlignment="1">
      <alignment horizontal="center" vertical="top" wrapText="1"/>
    </xf>
    <xf numFmtId="3" fontId="0" fillId="2" borderId="0" xfId="0" applyNumberFormat="1" applyFont="1" applyFill="1" applyBorder="1" applyAlignment="1">
      <alignment horizontal="center" vertical="top" wrapText="1"/>
    </xf>
    <xf numFmtId="0" fontId="1" fillId="14" borderId="30" xfId="0" applyNumberFormat="1" applyFont="1" applyFill="1" applyBorder="1" applyAlignment="1">
      <alignment horizontal="center" vertical="center" wrapText="1"/>
    </xf>
    <xf numFmtId="0" fontId="0" fillId="5" borderId="23" xfId="0" applyNumberFormat="1" applyFont="1" applyFill="1" applyBorder="1" applyAlignment="1">
      <alignment horizontal="center" vertical="top" wrapText="1"/>
    </xf>
    <xf numFmtId="0" fontId="1" fillId="5" borderId="23" xfId="0" applyNumberFormat="1" applyFont="1" applyFill="1" applyBorder="1" applyAlignment="1">
      <alignment horizontal="center" vertical="top" wrapText="1"/>
    </xf>
    <xf numFmtId="0" fontId="1" fillId="11" borderId="10" xfId="0" applyNumberFormat="1" applyFont="1" applyFill="1" applyBorder="1" applyAlignment="1">
      <alignment horizontal="center" vertical="center" wrapText="1"/>
    </xf>
    <xf numFmtId="9" fontId="0" fillId="0" borderId="10" xfId="0" applyNumberFormat="1" applyFont="1" applyFill="1" applyBorder="1" applyAlignment="1">
      <alignment horizontal="center" vertical="top" wrapText="1"/>
    </xf>
    <xf numFmtId="0" fontId="1" fillId="6" borderId="10" xfId="0" applyNumberFormat="1" applyFont="1" applyFill="1" applyBorder="1" applyAlignment="1">
      <alignment horizontal="center" vertical="top" wrapText="1"/>
    </xf>
    <xf numFmtId="9" fontId="7" fillId="0" borderId="10" xfId="0" applyNumberFormat="1" applyFont="1" applyBorder="1" applyAlignment="1">
      <alignment horizontal="center" vertical="top" wrapText="1"/>
    </xf>
    <xf numFmtId="9" fontId="0" fillId="0" borderId="36" xfId="0" applyNumberFormat="1" applyFont="1" applyFill="1" applyBorder="1" applyAlignment="1">
      <alignment horizontal="center" vertical="top" wrapText="1"/>
    </xf>
    <xf numFmtId="3" fontId="0" fillId="2" borderId="19" xfId="0" applyNumberFormat="1" applyFont="1" applyFill="1" applyBorder="1" applyAlignment="1">
      <alignment horizontal="center" vertical="top" wrapText="1"/>
    </xf>
    <xf numFmtId="4" fontId="0" fillId="2" borderId="10" xfId="0" applyNumberFormat="1" applyFont="1" applyFill="1" applyBorder="1" applyAlignment="1">
      <alignment horizontal="center" vertical="top" wrapText="1"/>
    </xf>
    <xf numFmtId="0" fontId="0" fillId="0" borderId="10" xfId="0" applyBorder="1" applyAlignment="1">
      <alignment vertical="center"/>
    </xf>
    <xf numFmtId="3" fontId="0" fillId="2" borderId="33" xfId="0" applyNumberFormat="1" applyFont="1" applyFill="1" applyBorder="1" applyAlignment="1">
      <alignment horizontal="center" vertical="top" wrapText="1"/>
    </xf>
    <xf numFmtId="0" fontId="0" fillId="0" borderId="2" xfId="0" applyNumberFormat="1" applyFont="1" applyFill="1" applyBorder="1" applyAlignment="1">
      <alignment horizontal="center" vertical="top" wrapText="1"/>
    </xf>
    <xf numFmtId="0" fontId="0" fillId="0" borderId="2" xfId="0" applyBorder="1" applyAlignment="1">
      <alignment vertical="center"/>
    </xf>
    <xf numFmtId="0" fontId="1" fillId="14" borderId="25" xfId="0" applyNumberFormat="1" applyFont="1" applyFill="1" applyBorder="1" applyAlignment="1">
      <alignment horizontal="center" vertical="center" wrapText="1"/>
    </xf>
    <xf numFmtId="0" fontId="0" fillId="6" borderId="5" xfId="0" applyNumberFormat="1" applyFont="1" applyFill="1" applyBorder="1" applyAlignment="1">
      <alignment horizontal="center" vertical="top" wrapText="1"/>
    </xf>
    <xf numFmtId="0" fontId="1" fillId="14" borderId="37" xfId="0" applyNumberFormat="1" applyFont="1" applyFill="1" applyBorder="1" applyAlignment="1">
      <alignment horizontal="center" vertical="center" wrapText="1"/>
    </xf>
    <xf numFmtId="0" fontId="0" fillId="6" borderId="35" xfId="0" applyNumberFormat="1" applyFont="1" applyFill="1" applyBorder="1" applyAlignment="1">
      <alignment horizontal="center" vertical="top" wrapText="1"/>
    </xf>
    <xf numFmtId="165" fontId="0" fillId="6" borderId="2" xfId="0" applyNumberFormat="1" applyFont="1" applyFill="1" applyBorder="1" applyAlignment="1">
      <alignment horizontal="center" vertical="top" wrapText="1"/>
    </xf>
    <xf numFmtId="165" fontId="1" fillId="4" borderId="2" xfId="0" applyNumberFormat="1" applyFont="1" applyFill="1" applyBorder="1" applyAlignment="1">
      <alignment horizontal="center" vertical="top" wrapText="1"/>
    </xf>
    <xf numFmtId="165" fontId="0" fillId="0" borderId="2" xfId="0" applyNumberFormat="1" applyFont="1" applyFill="1" applyBorder="1" applyAlignment="1">
      <alignment horizontal="center" vertical="top" wrapText="1"/>
    </xf>
    <xf numFmtId="165" fontId="1" fillId="7" borderId="2" xfId="0" applyNumberFormat="1" applyFont="1" applyFill="1" applyBorder="1" applyAlignment="1">
      <alignment horizontal="center" vertical="top" wrapText="1"/>
    </xf>
    <xf numFmtId="165" fontId="0" fillId="8" borderId="10" xfId="0" applyNumberFormat="1" applyFont="1" applyFill="1" applyBorder="1" applyAlignment="1">
      <alignment vertical="top" wrapText="1"/>
    </xf>
    <xf numFmtId="165" fontId="0" fillId="2" borderId="10" xfId="0" applyNumberFormat="1" applyFont="1" applyFill="1" applyBorder="1" applyAlignment="1">
      <alignment horizontal="center" vertical="top" wrapText="1"/>
    </xf>
    <xf numFmtId="165" fontId="0" fillId="2" borderId="0" xfId="0" applyNumberFormat="1" applyFont="1" applyFill="1" applyBorder="1" applyAlignment="1">
      <alignment horizontal="center" wrapText="1"/>
    </xf>
    <xf numFmtId="0" fontId="1" fillId="3" borderId="2" xfId="0" applyNumberFormat="1" applyFont="1" applyFill="1" applyBorder="1" applyAlignment="1">
      <alignment horizontal="center" vertical="top" wrapText="1"/>
    </xf>
    <xf numFmtId="165" fontId="1" fillId="15" borderId="19" xfId="0" applyNumberFormat="1" applyFont="1" applyFill="1" applyBorder="1" applyAlignment="1">
      <alignment horizontal="center" vertical="top" wrapText="1"/>
    </xf>
    <xf numFmtId="165" fontId="0" fillId="0" borderId="0" xfId="0" applyNumberFormat="1">
      <alignment vertical="center"/>
    </xf>
    <xf numFmtId="0" fontId="4" fillId="13" borderId="11" xfId="0" applyFont="1" applyFill="1" applyBorder="1" applyAlignment="1">
      <alignment horizontal="left" vertical="center" wrapText="1"/>
    </xf>
    <xf numFmtId="0" fontId="4" fillId="13" borderId="30" xfId="0" applyFont="1" applyFill="1" applyBorder="1" applyAlignment="1">
      <alignment horizontal="left" vertical="center" wrapText="1"/>
    </xf>
    <xf numFmtId="0" fontId="4" fillId="13"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11" xfId="0" applyNumberFormat="1" applyFont="1" applyFill="1" applyBorder="1" applyAlignment="1">
      <alignment horizontal="left" vertical="center" wrapText="1"/>
    </xf>
    <xf numFmtId="0" fontId="4" fillId="2" borderId="30" xfId="0" applyNumberFormat="1" applyFont="1" applyFill="1" applyBorder="1" applyAlignment="1">
      <alignment horizontal="left" vertical="center" wrapText="1"/>
    </xf>
    <xf numFmtId="0" fontId="4" fillId="2" borderId="12" xfId="0" applyNumberFormat="1" applyFont="1" applyFill="1" applyBorder="1" applyAlignment="1">
      <alignment horizontal="left" vertical="center" wrapText="1"/>
    </xf>
    <xf numFmtId="0" fontId="1" fillId="10" borderId="11" xfId="0" applyNumberFormat="1" applyFont="1" applyFill="1" applyBorder="1" applyAlignment="1">
      <alignment horizontal="center" vertical="center" wrapText="1"/>
    </xf>
    <xf numFmtId="0" fontId="1" fillId="10" borderId="12" xfId="0" applyNumberFormat="1" applyFont="1" applyFill="1" applyBorder="1" applyAlignment="1">
      <alignment horizontal="center" vertical="center" wrapText="1"/>
    </xf>
    <xf numFmtId="0" fontId="1" fillId="11" borderId="11" xfId="0" applyNumberFormat="1" applyFont="1" applyFill="1" applyBorder="1" applyAlignment="1">
      <alignment horizontal="center" vertical="center" wrapText="1"/>
    </xf>
    <xf numFmtId="0" fontId="1" fillId="11" borderId="12" xfId="0" applyNumberFormat="1" applyFont="1" applyFill="1" applyBorder="1" applyAlignment="1">
      <alignment horizontal="center" vertical="center" wrapText="1"/>
    </xf>
    <xf numFmtId="0" fontId="1" fillId="10" borderId="13" xfId="0" applyNumberFormat="1" applyFont="1" applyFill="1" applyBorder="1" applyAlignment="1">
      <alignment horizontal="center" vertical="center" wrapText="1"/>
    </xf>
    <xf numFmtId="0" fontId="1" fillId="10" borderId="14" xfId="0" applyNumberFormat="1" applyFont="1" applyFill="1" applyBorder="1" applyAlignment="1">
      <alignment horizontal="center" vertical="center" wrapText="1"/>
    </xf>
    <xf numFmtId="0" fontId="1" fillId="10" borderId="15" xfId="0" applyNumberFormat="1" applyFont="1" applyFill="1" applyBorder="1" applyAlignment="1">
      <alignment horizontal="center" vertical="center" wrapText="1"/>
    </xf>
    <xf numFmtId="0" fontId="1" fillId="11" borderId="13" xfId="0" applyNumberFormat="1" applyFont="1" applyFill="1" applyBorder="1" applyAlignment="1">
      <alignment horizontal="center" vertical="center" wrapText="1"/>
    </xf>
    <xf numFmtId="0" fontId="1" fillId="11" borderId="14" xfId="0" applyNumberFormat="1" applyFont="1" applyFill="1" applyBorder="1" applyAlignment="1">
      <alignment horizontal="center" vertical="center" wrapText="1"/>
    </xf>
    <xf numFmtId="0" fontId="1" fillId="11" borderId="38" xfId="0" applyNumberFormat="1" applyFont="1" applyFill="1" applyBorder="1" applyAlignment="1">
      <alignment horizontal="center" vertical="center" wrapText="1"/>
    </xf>
    <xf numFmtId="165" fontId="0" fillId="2" borderId="20" xfId="0" applyNumberFormat="1" applyFont="1" applyFill="1" applyBorder="1" applyAlignment="1">
      <alignment horizontal="center" wrapText="1"/>
    </xf>
    <xf numFmtId="165" fontId="0" fillId="2" borderId="21" xfId="0" applyNumberFormat="1" applyFont="1" applyFill="1" applyBorder="1" applyAlignment="1">
      <alignment horizontal="center" wrapText="1"/>
    </xf>
    <xf numFmtId="165" fontId="0" fillId="2" borderId="6" xfId="0" applyNumberFormat="1" applyFont="1" applyFill="1" applyBorder="1" applyAlignment="1">
      <alignment horizontal="center" wrapText="1"/>
    </xf>
    <xf numFmtId="165" fontId="0" fillId="2" borderId="7" xfId="0" applyNumberFormat="1" applyFont="1" applyFill="1" applyBorder="1" applyAlignment="1">
      <alignment horizontal="center" wrapText="1"/>
    </xf>
    <xf numFmtId="165" fontId="0" fillId="2" borderId="4" xfId="0" applyNumberFormat="1" applyFont="1" applyFill="1" applyBorder="1" applyAlignment="1">
      <alignment horizontal="center" wrapText="1"/>
    </xf>
    <xf numFmtId="165" fontId="0" fillId="2" borderId="22" xfId="0" applyNumberFormat="1" applyFont="1" applyFill="1" applyBorder="1" applyAlignment="1">
      <alignment horizontal="center" wrapText="1"/>
    </xf>
    <xf numFmtId="0" fontId="1" fillId="14" borderId="10" xfId="0" applyNumberFormat="1" applyFont="1" applyFill="1" applyBorder="1" applyAlignment="1">
      <alignment horizontal="center" vertical="center" wrapText="1"/>
    </xf>
    <xf numFmtId="0" fontId="1" fillId="14" borderId="2" xfId="0" applyNumberFormat="1" applyFont="1" applyFill="1" applyBorder="1" applyAlignment="1">
      <alignment horizontal="center" vertical="center" wrapText="1"/>
    </xf>
  </cellXfs>
  <cellStyles count="10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"High Estimates for July 2012 Go-Live with Resource Breakdown"</c:v>
          </c:tx>
          <c:invertIfNegative val="0"/>
          <c:cat>
            <c:multiLvlStrRef>
              <c:f>Charts!$A$148:$B$156</c:f>
              <c:multiLvlStrCache>
                <c:ptCount val="9"/>
                <c:lvl>
                  <c:pt idx="0">
                    <c:v>High Cost/Staff</c:v>
                  </c:pt>
                  <c:pt idx="1">
                    <c:v>High Cost/Consult</c:v>
                  </c:pt>
                  <c:pt idx="2">
                    <c:v>High Cost/Staff</c:v>
                  </c:pt>
                  <c:pt idx="3">
                    <c:v>High Cost/Consult</c:v>
                  </c:pt>
                  <c:pt idx="4">
                    <c:v>High Cost/Staff</c:v>
                  </c:pt>
                  <c:pt idx="5">
                    <c:v>High Cost/Consult</c:v>
                  </c:pt>
                  <c:pt idx="6">
                    <c:v>High Cost/Staff</c:v>
                  </c:pt>
                  <c:pt idx="7">
                    <c:v>High Cost/Consult</c:v>
                  </c:pt>
                </c:lvl>
                <c:lvl>
                  <c:pt idx="0">
                    <c:v>Identity Management and IT Security</c:v>
                  </c:pt>
                  <c:pt idx="2">
                    <c:v>Direct, Core Workday transactional impact</c:v>
                  </c:pt>
                  <c:pt idx="4">
                    <c:v>Data delivery, warehouses and BI </c:v>
                  </c:pt>
                  <c:pt idx="6">
                    <c:v>General technical and project management</c:v>
                  </c:pt>
                  <c:pt idx="8">
                    <c:v>TOTAL HIGH COSTS (STAFF/CONSULT)</c:v>
                  </c:pt>
                </c:lvl>
              </c:multiLvlStrCache>
            </c:multiLvlStrRef>
          </c:cat>
          <c:val>
            <c:numRef>
              <c:f>Charts!$C$148:$C$156</c:f>
              <c:numCache>
                <c:formatCode>"$"#,##0</c:formatCode>
                <c:ptCount val="9"/>
                <c:pt idx="0">
                  <c:v>62000.0</c:v>
                </c:pt>
                <c:pt idx="1">
                  <c:v>75000.0</c:v>
                </c:pt>
                <c:pt idx="2">
                  <c:v>498250.0</c:v>
                </c:pt>
                <c:pt idx="3">
                  <c:v>1.546875E6</c:v>
                </c:pt>
                <c:pt idx="4">
                  <c:v>0.0</c:v>
                </c:pt>
                <c:pt idx="5">
                  <c:v>0.0</c:v>
                </c:pt>
                <c:pt idx="6">
                  <c:v>303000.0</c:v>
                </c:pt>
                <c:pt idx="7">
                  <c:v>0.0</c:v>
                </c:pt>
                <c:pt idx="8">
                  <c:v>2.485125E6</c:v>
                </c:pt>
              </c:numCache>
            </c:numRef>
          </c:val>
        </c:ser>
        <c:dLbls>
          <c:showLegendKey val="0"/>
          <c:showVal val="1"/>
          <c:showCatName val="0"/>
          <c:showSerName val="0"/>
          <c:showPercent val="0"/>
          <c:showBubbleSize val="0"/>
        </c:dLbls>
        <c:gapWidth val="75"/>
        <c:axId val="532634872"/>
        <c:axId val="532637848"/>
      </c:barChart>
      <c:catAx>
        <c:axId val="532634872"/>
        <c:scaling>
          <c:orientation val="minMax"/>
        </c:scaling>
        <c:delete val="0"/>
        <c:axPos val="b"/>
        <c:majorTickMark val="none"/>
        <c:minorTickMark val="none"/>
        <c:tickLblPos val="nextTo"/>
        <c:crossAx val="532637848"/>
        <c:crosses val="autoZero"/>
        <c:auto val="1"/>
        <c:lblAlgn val="ctr"/>
        <c:lblOffset val="100"/>
        <c:noMultiLvlLbl val="0"/>
      </c:catAx>
      <c:valAx>
        <c:axId val="532637848"/>
        <c:scaling>
          <c:orientation val="minMax"/>
        </c:scaling>
        <c:delete val="0"/>
        <c:axPos val="l"/>
        <c:numFmt formatCode="&quot;$&quot;#,##0" sourceLinked="1"/>
        <c:majorTickMark val="none"/>
        <c:minorTickMark val="none"/>
        <c:tickLblPos val="nextTo"/>
        <c:crossAx val="532634872"/>
        <c:crosses val="autoZero"/>
        <c:crossBetween val="between"/>
      </c:valAx>
    </c:plotArea>
    <c:legend>
      <c:legendPos val="b"/>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High Estimate for Jan 2013 Go-Live with Resource Breakdown</c:v>
          </c:tx>
          <c:invertIfNegative val="0"/>
          <c:cat>
            <c:multiLvlStrRef>
              <c:f>Charts!$A$148:$B$156</c:f>
              <c:multiLvlStrCache>
                <c:ptCount val="9"/>
                <c:lvl>
                  <c:pt idx="0">
                    <c:v>High Cost/Staff</c:v>
                  </c:pt>
                  <c:pt idx="1">
                    <c:v>High Cost/Consult</c:v>
                  </c:pt>
                  <c:pt idx="2">
                    <c:v>High Cost/Staff</c:v>
                  </c:pt>
                  <c:pt idx="3">
                    <c:v>High Cost/Consult</c:v>
                  </c:pt>
                  <c:pt idx="4">
                    <c:v>High Cost/Staff</c:v>
                  </c:pt>
                  <c:pt idx="5">
                    <c:v>High Cost/Consult</c:v>
                  </c:pt>
                  <c:pt idx="6">
                    <c:v>High Cost/Staff</c:v>
                  </c:pt>
                  <c:pt idx="7">
                    <c:v>High Cost/Consult</c:v>
                  </c:pt>
                </c:lvl>
                <c:lvl>
                  <c:pt idx="0">
                    <c:v>Identity Management and IT Security</c:v>
                  </c:pt>
                  <c:pt idx="2">
                    <c:v>Direct, Core Workday transactional impact</c:v>
                  </c:pt>
                  <c:pt idx="4">
                    <c:v>Data delivery, warehouses and BI </c:v>
                  </c:pt>
                  <c:pt idx="6">
                    <c:v>General technical and project management</c:v>
                  </c:pt>
                  <c:pt idx="8">
                    <c:v>TOTAL HIGH COSTS (STAFF/CONSULT)</c:v>
                  </c:pt>
                </c:lvl>
              </c:multiLvlStrCache>
            </c:multiLvlStrRef>
          </c:cat>
          <c:val>
            <c:numRef>
              <c:f>Charts!$D$148:$D$156</c:f>
              <c:numCache>
                <c:formatCode>"$"#,##0</c:formatCode>
                <c:ptCount val="9"/>
                <c:pt idx="0">
                  <c:v>0.0</c:v>
                </c:pt>
                <c:pt idx="1">
                  <c:v>0.0</c:v>
                </c:pt>
                <c:pt idx="2">
                  <c:v>0.0</c:v>
                </c:pt>
                <c:pt idx="3">
                  <c:v>450000.0</c:v>
                </c:pt>
                <c:pt idx="4">
                  <c:v>400000.0</c:v>
                </c:pt>
                <c:pt idx="5">
                  <c:v>2.4E6</c:v>
                </c:pt>
                <c:pt idx="6">
                  <c:v>68000.0</c:v>
                </c:pt>
                <c:pt idx="7">
                  <c:v>0.0</c:v>
                </c:pt>
                <c:pt idx="8">
                  <c:v>3.318E6</c:v>
                </c:pt>
              </c:numCache>
            </c:numRef>
          </c:val>
        </c:ser>
        <c:dLbls>
          <c:showLegendKey val="0"/>
          <c:showVal val="1"/>
          <c:showCatName val="0"/>
          <c:showSerName val="0"/>
          <c:showPercent val="0"/>
          <c:showBubbleSize val="0"/>
        </c:dLbls>
        <c:gapWidth val="75"/>
        <c:axId val="536908840"/>
        <c:axId val="536911816"/>
      </c:barChart>
      <c:catAx>
        <c:axId val="536908840"/>
        <c:scaling>
          <c:orientation val="minMax"/>
        </c:scaling>
        <c:delete val="0"/>
        <c:axPos val="b"/>
        <c:majorTickMark val="none"/>
        <c:minorTickMark val="none"/>
        <c:tickLblPos val="nextTo"/>
        <c:crossAx val="536911816"/>
        <c:crosses val="autoZero"/>
        <c:auto val="1"/>
        <c:lblAlgn val="ctr"/>
        <c:lblOffset val="100"/>
        <c:noMultiLvlLbl val="0"/>
      </c:catAx>
      <c:valAx>
        <c:axId val="536911816"/>
        <c:scaling>
          <c:orientation val="minMax"/>
        </c:scaling>
        <c:delete val="0"/>
        <c:axPos val="l"/>
        <c:numFmt formatCode="&quot;$&quot;#,##0" sourceLinked="1"/>
        <c:majorTickMark val="none"/>
        <c:minorTickMark val="none"/>
        <c:tickLblPos val="nextTo"/>
        <c:crossAx val="536908840"/>
        <c:crosses val="autoZero"/>
        <c:crossBetween val="between"/>
      </c:valAx>
    </c:plotArea>
    <c:legend>
      <c:legendPos val="b"/>
      <c:overlay val="0"/>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0894102441740237"/>
          <c:y val="0.0101180438448567"/>
          <c:w val="0.905539250775471"/>
          <c:h val="0.836802459136116"/>
        </c:manualLayout>
      </c:layout>
      <c:barChart>
        <c:barDir val="col"/>
        <c:grouping val="clustered"/>
        <c:varyColors val="0"/>
        <c:ser>
          <c:idx val="0"/>
          <c:order val="0"/>
          <c:tx>
            <c:v>Low Estimates for a July 2012 Go-Live with Resource Breakdown</c:v>
          </c:tx>
          <c:invertIfNegative val="0"/>
          <c:cat>
            <c:multiLvlStrRef>
              <c:f>Charts!$A$160:$B$168</c:f>
              <c:multiLvlStrCache>
                <c:ptCount val="9"/>
                <c:lvl>
                  <c:pt idx="0">
                    <c:v>Low Cost/Staff</c:v>
                  </c:pt>
                  <c:pt idx="1">
                    <c:v>Low Cost/Consult</c:v>
                  </c:pt>
                  <c:pt idx="2">
                    <c:v>Low Cost/Staff</c:v>
                  </c:pt>
                  <c:pt idx="3">
                    <c:v>Low Cost/Consult</c:v>
                  </c:pt>
                  <c:pt idx="4">
                    <c:v>Low Cost/Staff</c:v>
                  </c:pt>
                  <c:pt idx="5">
                    <c:v>Low Cost/Consult</c:v>
                  </c:pt>
                  <c:pt idx="6">
                    <c:v>Low Cost/Staff</c:v>
                  </c:pt>
                  <c:pt idx="7">
                    <c:v>Low Cost/Consult</c:v>
                  </c:pt>
                </c:lvl>
                <c:lvl>
                  <c:pt idx="0">
                    <c:v>Identity Management and IT Security</c:v>
                  </c:pt>
                  <c:pt idx="2">
                    <c:v>Direct, Core Workday transactional impact</c:v>
                  </c:pt>
                  <c:pt idx="4">
                    <c:v>Data delivery, warehouses and BI (DEFFERED)</c:v>
                  </c:pt>
                  <c:pt idx="6">
                    <c:v>General technical and project management</c:v>
                  </c:pt>
                  <c:pt idx="8">
                    <c:v>TOTAL LOW COSTS (STAFF/CONSULT)</c:v>
                  </c:pt>
                </c:lvl>
              </c:multiLvlStrCache>
            </c:multiLvlStrRef>
          </c:cat>
          <c:val>
            <c:numRef>
              <c:f>Charts!$C$160:$C$168</c:f>
              <c:numCache>
                <c:formatCode>"$"#,##0</c:formatCode>
                <c:ptCount val="9"/>
                <c:pt idx="0">
                  <c:v>33000.0</c:v>
                </c:pt>
                <c:pt idx="1">
                  <c:v>37500.0</c:v>
                </c:pt>
                <c:pt idx="2">
                  <c:v>245000.0</c:v>
                </c:pt>
                <c:pt idx="3">
                  <c:v>505500.0</c:v>
                </c:pt>
                <c:pt idx="4">
                  <c:v>0.0</c:v>
                </c:pt>
                <c:pt idx="5">
                  <c:v>0.0</c:v>
                </c:pt>
                <c:pt idx="6">
                  <c:v>177750.0</c:v>
                </c:pt>
                <c:pt idx="7">
                  <c:v>16875.0</c:v>
                </c:pt>
                <c:pt idx="8">
                  <c:v>1.015625E6</c:v>
                </c:pt>
              </c:numCache>
            </c:numRef>
          </c:val>
        </c:ser>
        <c:dLbls>
          <c:showLegendKey val="0"/>
          <c:showVal val="1"/>
          <c:showCatName val="0"/>
          <c:showSerName val="0"/>
          <c:showPercent val="0"/>
          <c:showBubbleSize val="0"/>
        </c:dLbls>
        <c:gapWidth val="75"/>
        <c:axId val="536940056"/>
        <c:axId val="536943032"/>
      </c:barChart>
      <c:catAx>
        <c:axId val="536940056"/>
        <c:scaling>
          <c:orientation val="minMax"/>
        </c:scaling>
        <c:delete val="0"/>
        <c:axPos val="b"/>
        <c:majorTickMark val="none"/>
        <c:minorTickMark val="none"/>
        <c:tickLblPos val="nextTo"/>
        <c:crossAx val="536943032"/>
        <c:crosses val="autoZero"/>
        <c:auto val="1"/>
        <c:lblAlgn val="ctr"/>
        <c:lblOffset val="100"/>
        <c:noMultiLvlLbl val="0"/>
      </c:catAx>
      <c:valAx>
        <c:axId val="536943032"/>
        <c:scaling>
          <c:orientation val="minMax"/>
        </c:scaling>
        <c:delete val="0"/>
        <c:axPos val="l"/>
        <c:numFmt formatCode="&quot;$&quot;#,##0" sourceLinked="1"/>
        <c:majorTickMark val="none"/>
        <c:minorTickMark val="none"/>
        <c:tickLblPos val="nextTo"/>
        <c:crossAx val="536940056"/>
        <c:crosses val="autoZero"/>
        <c:crossBetween val="between"/>
      </c:valAx>
    </c:plotArea>
    <c:legend>
      <c:legendPos val="b"/>
      <c:layout>
        <c:manualLayout>
          <c:xMode val="edge"/>
          <c:yMode val="edge"/>
          <c:x val="0.291425872902251"/>
          <c:y val="0.941956897728824"/>
          <c:w val="0.412097649725602"/>
          <c:h val="0.0580431022711756"/>
        </c:manualLayout>
      </c:layout>
      <c:overlay val="0"/>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Low Estimates for a Jan 2013 Go-Live with Resource Breakdown</c:v>
          </c:tx>
          <c:invertIfNegative val="0"/>
          <c:cat>
            <c:multiLvlStrRef>
              <c:f>Charts!$A$160:$B$168</c:f>
              <c:multiLvlStrCache>
                <c:ptCount val="9"/>
                <c:lvl>
                  <c:pt idx="0">
                    <c:v>Low Cost/Staff</c:v>
                  </c:pt>
                  <c:pt idx="1">
                    <c:v>Low Cost/Consult</c:v>
                  </c:pt>
                  <c:pt idx="2">
                    <c:v>Low Cost/Staff</c:v>
                  </c:pt>
                  <c:pt idx="3">
                    <c:v>Low Cost/Consult</c:v>
                  </c:pt>
                  <c:pt idx="4">
                    <c:v>Low Cost/Staff</c:v>
                  </c:pt>
                  <c:pt idx="5">
                    <c:v>Low Cost/Consult</c:v>
                  </c:pt>
                  <c:pt idx="6">
                    <c:v>Low Cost/Staff</c:v>
                  </c:pt>
                  <c:pt idx="7">
                    <c:v>Low Cost/Consult</c:v>
                  </c:pt>
                </c:lvl>
                <c:lvl>
                  <c:pt idx="0">
                    <c:v>Identity Management and IT Security</c:v>
                  </c:pt>
                  <c:pt idx="2">
                    <c:v>Direct, Core Workday transactional impact</c:v>
                  </c:pt>
                  <c:pt idx="4">
                    <c:v>Data delivery, warehouses and BI (DEFFERED)</c:v>
                  </c:pt>
                  <c:pt idx="6">
                    <c:v>General technical and project management</c:v>
                  </c:pt>
                  <c:pt idx="8">
                    <c:v>TOTAL LOW COSTS (STAFF/CONSULT)</c:v>
                  </c:pt>
                </c:lvl>
              </c:multiLvlStrCache>
            </c:multiLvlStrRef>
          </c:cat>
          <c:val>
            <c:numRef>
              <c:f>Charts!$D$160:$D$168</c:f>
              <c:numCache>
                <c:formatCode>"$"#,##0</c:formatCode>
                <c:ptCount val="9"/>
                <c:pt idx="0">
                  <c:v>41375.0</c:v>
                </c:pt>
                <c:pt idx="1">
                  <c:v>24938.0</c:v>
                </c:pt>
                <c:pt idx="2">
                  <c:v>358733.0</c:v>
                </c:pt>
                <c:pt idx="3">
                  <c:v>342439.0</c:v>
                </c:pt>
                <c:pt idx="4">
                  <c:v>0.0</c:v>
                </c:pt>
                <c:pt idx="5">
                  <c:v>0.0</c:v>
                </c:pt>
                <c:pt idx="6">
                  <c:v>179006.0</c:v>
                </c:pt>
                <c:pt idx="7">
                  <c:v>14991.0</c:v>
                </c:pt>
                <c:pt idx="8">
                  <c:v>961481.0</c:v>
                </c:pt>
              </c:numCache>
            </c:numRef>
          </c:val>
        </c:ser>
        <c:dLbls>
          <c:showLegendKey val="0"/>
          <c:showVal val="1"/>
          <c:showCatName val="0"/>
          <c:showSerName val="0"/>
          <c:showPercent val="0"/>
          <c:showBubbleSize val="0"/>
        </c:dLbls>
        <c:gapWidth val="75"/>
        <c:axId val="536970952"/>
        <c:axId val="536973928"/>
      </c:barChart>
      <c:catAx>
        <c:axId val="536970952"/>
        <c:scaling>
          <c:orientation val="minMax"/>
        </c:scaling>
        <c:delete val="0"/>
        <c:axPos val="b"/>
        <c:majorTickMark val="none"/>
        <c:minorTickMark val="none"/>
        <c:tickLblPos val="nextTo"/>
        <c:crossAx val="536973928"/>
        <c:crosses val="autoZero"/>
        <c:auto val="1"/>
        <c:lblAlgn val="ctr"/>
        <c:lblOffset val="100"/>
        <c:noMultiLvlLbl val="0"/>
      </c:catAx>
      <c:valAx>
        <c:axId val="536973928"/>
        <c:scaling>
          <c:orientation val="minMax"/>
        </c:scaling>
        <c:delete val="0"/>
        <c:axPos val="l"/>
        <c:numFmt formatCode="&quot;$&quot;#,##0" sourceLinked="1"/>
        <c:majorTickMark val="none"/>
        <c:minorTickMark val="none"/>
        <c:tickLblPos val="nextTo"/>
        <c:crossAx val="536970952"/>
        <c:crosses val="autoZero"/>
        <c:crossBetween val="between"/>
      </c:valAx>
    </c:plotArea>
    <c:legend>
      <c:legendPos val="b"/>
      <c:overlay val="0"/>
    </c:legend>
    <c:plotVisOnly val="1"/>
    <c:dispBlanksAs val="gap"/>
    <c:showDLblsOverMax val="0"/>
  </c:chart>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High Estimates for Deferred Work with Resource Breakdown</c:v>
          </c:tx>
          <c:invertIfNegative val="0"/>
          <c:cat>
            <c:multiLvlStrRef>
              <c:f>Charts!$A$148:$B$156</c:f>
              <c:multiLvlStrCache>
                <c:ptCount val="9"/>
                <c:lvl>
                  <c:pt idx="0">
                    <c:v>High Cost/Staff</c:v>
                  </c:pt>
                  <c:pt idx="1">
                    <c:v>High Cost/Consult</c:v>
                  </c:pt>
                  <c:pt idx="2">
                    <c:v>High Cost/Staff</c:v>
                  </c:pt>
                  <c:pt idx="3">
                    <c:v>High Cost/Consult</c:v>
                  </c:pt>
                  <c:pt idx="4">
                    <c:v>High Cost/Staff</c:v>
                  </c:pt>
                  <c:pt idx="5">
                    <c:v>High Cost/Consult</c:v>
                  </c:pt>
                  <c:pt idx="6">
                    <c:v>High Cost/Staff</c:v>
                  </c:pt>
                  <c:pt idx="7">
                    <c:v>High Cost/Consult</c:v>
                  </c:pt>
                </c:lvl>
                <c:lvl>
                  <c:pt idx="0">
                    <c:v>Identity Management and IT Security</c:v>
                  </c:pt>
                  <c:pt idx="2">
                    <c:v>Direct, Core Workday transactional impact</c:v>
                  </c:pt>
                  <c:pt idx="4">
                    <c:v>Data delivery, warehouses and BI </c:v>
                  </c:pt>
                  <c:pt idx="6">
                    <c:v>General technical and project management</c:v>
                  </c:pt>
                  <c:pt idx="8">
                    <c:v>TOTAL HIGH COSTS (STAFF/CONSULT)</c:v>
                  </c:pt>
                </c:lvl>
              </c:multiLvlStrCache>
            </c:multiLvlStrRef>
          </c:cat>
          <c:val>
            <c:numRef>
              <c:f>Charts!$E$148:$E$156</c:f>
              <c:numCache>
                <c:formatCode>"$"#,##0</c:formatCode>
                <c:ptCount val="9"/>
                <c:pt idx="0">
                  <c:v>62000.0</c:v>
                </c:pt>
                <c:pt idx="1">
                  <c:v>75000.0</c:v>
                </c:pt>
                <c:pt idx="2">
                  <c:v>498250.0</c:v>
                </c:pt>
                <c:pt idx="3">
                  <c:v>1.996875E6</c:v>
                </c:pt>
                <c:pt idx="4">
                  <c:v>400000.0</c:v>
                </c:pt>
                <c:pt idx="5">
                  <c:v>2.4E6</c:v>
                </c:pt>
                <c:pt idx="6">
                  <c:v>371000.0</c:v>
                </c:pt>
                <c:pt idx="7">
                  <c:v>0.0</c:v>
                </c:pt>
                <c:pt idx="8">
                  <c:v>5.803125E6</c:v>
                </c:pt>
              </c:numCache>
            </c:numRef>
          </c:val>
        </c:ser>
        <c:dLbls>
          <c:showLegendKey val="0"/>
          <c:showVal val="1"/>
          <c:showCatName val="0"/>
          <c:showSerName val="0"/>
          <c:showPercent val="0"/>
          <c:showBubbleSize val="0"/>
        </c:dLbls>
        <c:gapWidth val="75"/>
        <c:axId val="537001288"/>
        <c:axId val="537004264"/>
      </c:barChart>
      <c:catAx>
        <c:axId val="537001288"/>
        <c:scaling>
          <c:orientation val="minMax"/>
        </c:scaling>
        <c:delete val="0"/>
        <c:axPos val="b"/>
        <c:majorTickMark val="none"/>
        <c:minorTickMark val="none"/>
        <c:tickLblPos val="nextTo"/>
        <c:crossAx val="537004264"/>
        <c:crosses val="autoZero"/>
        <c:auto val="1"/>
        <c:lblAlgn val="ctr"/>
        <c:lblOffset val="100"/>
        <c:noMultiLvlLbl val="0"/>
      </c:catAx>
      <c:valAx>
        <c:axId val="537004264"/>
        <c:scaling>
          <c:orientation val="minMax"/>
        </c:scaling>
        <c:delete val="0"/>
        <c:axPos val="l"/>
        <c:numFmt formatCode="&quot;$&quot;#,##0" sourceLinked="1"/>
        <c:majorTickMark val="none"/>
        <c:minorTickMark val="none"/>
        <c:tickLblPos val="nextTo"/>
        <c:crossAx val="537001288"/>
        <c:crosses val="autoZero"/>
        <c:crossBetween val="between"/>
      </c:valAx>
    </c:plotArea>
    <c:legend>
      <c:legendPos val="b"/>
      <c:layout>
        <c:manualLayout>
          <c:xMode val="edge"/>
          <c:yMode val="edge"/>
          <c:x val="0.306619175779648"/>
          <c:y val="0.907023549139691"/>
          <c:w val="0.391844140511661"/>
          <c:h val="0.0929764508603091"/>
        </c:manualLayout>
      </c:layout>
      <c:overlay val="0"/>
    </c:legend>
    <c:plotVisOnly val="1"/>
    <c:dispBlanksAs val="gap"/>
    <c:showDLblsOverMax val="0"/>
  </c:chart>
  <c:printSettings>
    <c:headerFooter/>
    <c:pageMargins b="1.0" l="0.75" r="0.75" t="1.0"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Low Estimates for Deffered Work with Resource Breakdown</c:v>
          </c:tx>
          <c:invertIfNegative val="0"/>
          <c:cat>
            <c:multiLvlStrRef>
              <c:f>Charts!$A$160:$B$168</c:f>
              <c:multiLvlStrCache>
                <c:ptCount val="9"/>
                <c:lvl>
                  <c:pt idx="0">
                    <c:v>Low Cost/Staff</c:v>
                  </c:pt>
                  <c:pt idx="1">
                    <c:v>Low Cost/Consult</c:v>
                  </c:pt>
                  <c:pt idx="2">
                    <c:v>Low Cost/Staff</c:v>
                  </c:pt>
                  <c:pt idx="3">
                    <c:v>Low Cost/Consult</c:v>
                  </c:pt>
                  <c:pt idx="4">
                    <c:v>Low Cost/Staff</c:v>
                  </c:pt>
                  <c:pt idx="5">
                    <c:v>Low Cost/Consult</c:v>
                  </c:pt>
                  <c:pt idx="6">
                    <c:v>Low Cost/Staff</c:v>
                  </c:pt>
                  <c:pt idx="7">
                    <c:v>Low Cost/Consult</c:v>
                  </c:pt>
                </c:lvl>
                <c:lvl>
                  <c:pt idx="0">
                    <c:v>Identity Management and IT Security</c:v>
                  </c:pt>
                  <c:pt idx="2">
                    <c:v>Direct, Core Workday transactional impact</c:v>
                  </c:pt>
                  <c:pt idx="4">
                    <c:v>Data delivery, warehouses and BI (DEFFERED)</c:v>
                  </c:pt>
                  <c:pt idx="6">
                    <c:v>General technical and project management</c:v>
                  </c:pt>
                  <c:pt idx="8">
                    <c:v>TOTAL LOW COSTS (STAFF/CONSULT)</c:v>
                  </c:pt>
                </c:lvl>
              </c:multiLvlStrCache>
            </c:multiLvlStrRef>
          </c:cat>
          <c:val>
            <c:numRef>
              <c:f>Charts!$E$160:$E$168</c:f>
              <c:numCache>
                <c:formatCode>"$"#,##0</c:formatCode>
                <c:ptCount val="9"/>
                <c:pt idx="0">
                  <c:v>33000.0</c:v>
                </c:pt>
                <c:pt idx="1">
                  <c:v>37500.0</c:v>
                </c:pt>
                <c:pt idx="2">
                  <c:v>332500.0</c:v>
                </c:pt>
                <c:pt idx="3">
                  <c:v>1.27425E6</c:v>
                </c:pt>
                <c:pt idx="4">
                  <c:v>0.0</c:v>
                </c:pt>
                <c:pt idx="5">
                  <c:v>0.0</c:v>
                </c:pt>
                <c:pt idx="6">
                  <c:v>189000.0</c:v>
                </c:pt>
                <c:pt idx="7">
                  <c:v>0.0</c:v>
                </c:pt>
                <c:pt idx="8">
                  <c:v>0.0</c:v>
                </c:pt>
              </c:numCache>
            </c:numRef>
          </c:val>
        </c:ser>
        <c:dLbls>
          <c:showLegendKey val="0"/>
          <c:showVal val="1"/>
          <c:showCatName val="0"/>
          <c:showSerName val="0"/>
          <c:showPercent val="0"/>
          <c:showBubbleSize val="0"/>
        </c:dLbls>
        <c:gapWidth val="75"/>
        <c:axId val="537032024"/>
        <c:axId val="537035000"/>
      </c:barChart>
      <c:catAx>
        <c:axId val="537032024"/>
        <c:scaling>
          <c:orientation val="minMax"/>
        </c:scaling>
        <c:delete val="0"/>
        <c:axPos val="b"/>
        <c:majorTickMark val="none"/>
        <c:minorTickMark val="none"/>
        <c:tickLblPos val="nextTo"/>
        <c:crossAx val="537035000"/>
        <c:crosses val="autoZero"/>
        <c:auto val="1"/>
        <c:lblAlgn val="ctr"/>
        <c:lblOffset val="100"/>
        <c:noMultiLvlLbl val="0"/>
      </c:catAx>
      <c:valAx>
        <c:axId val="537035000"/>
        <c:scaling>
          <c:orientation val="minMax"/>
        </c:scaling>
        <c:delete val="0"/>
        <c:axPos val="l"/>
        <c:numFmt formatCode="&quot;$&quot;#,##0" sourceLinked="1"/>
        <c:majorTickMark val="none"/>
        <c:minorTickMark val="none"/>
        <c:tickLblPos val="nextTo"/>
        <c:crossAx val="537032024"/>
        <c:crosses val="autoZero"/>
        <c:crossBetween val="between"/>
      </c:valAx>
    </c:plotArea>
    <c:legend>
      <c:legendPos val="b"/>
      <c:overlay val="0"/>
    </c:legend>
    <c:plotVisOnly val="1"/>
    <c:dispBlanksAs val="gap"/>
    <c:showDLblsOverMax val="0"/>
  </c:chart>
  <c:printSettings>
    <c:headerFooter/>
    <c:pageMargins b="1.0" l="0.75" r="0.75" t="1.0"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July 2012 vs Jan 2013 Costs including</a:t>
            </a:r>
          </a:p>
          <a:p>
            <a:pPr>
              <a:defRPr/>
            </a:pPr>
            <a:r>
              <a:rPr lang="en-US"/>
              <a:t>Low</a:t>
            </a:r>
            <a:r>
              <a:rPr lang="en-US" baseline="0"/>
              <a:t> and High Estimates and </a:t>
            </a:r>
            <a:r>
              <a:rPr lang="en-US"/>
              <a:t>Resource</a:t>
            </a:r>
            <a:r>
              <a:rPr lang="en-US" baseline="0"/>
              <a:t> Costs</a:t>
            </a:r>
            <a:endParaRPr lang="en-US"/>
          </a:p>
          <a:p>
            <a:pPr>
              <a:defRPr/>
            </a:pPr>
            <a:endParaRPr lang="en-US"/>
          </a:p>
        </c:rich>
      </c:tx>
      <c:overlay val="0"/>
    </c:title>
    <c:autoTitleDeleted val="0"/>
    <c:plotArea>
      <c:layout/>
      <c:barChart>
        <c:barDir val="col"/>
        <c:grouping val="clustered"/>
        <c:varyColors val="0"/>
        <c:ser>
          <c:idx val="0"/>
          <c:order val="0"/>
          <c:tx>
            <c:strRef>
              <c:f>Charts!$C$174</c:f>
              <c:strCache>
                <c:ptCount val="1"/>
                <c:pt idx="0">
                  <c:v>Identity Management and IT Security</c:v>
                </c:pt>
              </c:strCache>
            </c:strRef>
          </c:tx>
          <c:invertIfNegative val="0"/>
          <c:cat>
            <c:multiLvlStrRef>
              <c:f>Charts!$A$175:$B$186</c:f>
              <c:multiLvlStrCache>
                <c:ptCount val="12"/>
                <c:lvl>
                  <c:pt idx="0">
                    <c:v>Staff</c:v>
                  </c:pt>
                  <c:pt idx="1">
                    <c:v>Consulting</c:v>
                  </c:pt>
                  <c:pt idx="2">
                    <c:v>Staff</c:v>
                  </c:pt>
                  <c:pt idx="3">
                    <c:v>Consulting</c:v>
                  </c:pt>
                  <c:pt idx="4">
                    <c:v>Staff</c:v>
                  </c:pt>
                  <c:pt idx="5">
                    <c:v>Consulting</c:v>
                  </c:pt>
                  <c:pt idx="6">
                    <c:v>Staff</c:v>
                  </c:pt>
                  <c:pt idx="7">
                    <c:v>Consulting</c:v>
                  </c:pt>
                  <c:pt idx="8">
                    <c:v>Staff</c:v>
                  </c:pt>
                  <c:pt idx="9">
                    <c:v>Consulting</c:v>
                  </c:pt>
                  <c:pt idx="10">
                    <c:v>Staff</c:v>
                  </c:pt>
                  <c:pt idx="11">
                    <c:v>Consulting</c:v>
                  </c:pt>
                </c:lvl>
                <c:lvl>
                  <c:pt idx="0">
                    <c:v>Low Estimates July 2012 Go-Live</c:v>
                  </c:pt>
                  <c:pt idx="2">
                    <c:v>High Estimates July 2012 Go-Live</c:v>
                  </c:pt>
                  <c:pt idx="4">
                    <c:v>Low Estimates Jan 2013 Go-Live</c:v>
                  </c:pt>
                  <c:pt idx="6">
                    <c:v>High Estimates Jan 2013 Go-Live</c:v>
                  </c:pt>
                  <c:pt idx="8">
                    <c:v>Low Estimates Deferred post-July 2012</c:v>
                  </c:pt>
                  <c:pt idx="10">
                    <c:v>High Estimates Deferred post-July 2012</c:v>
                  </c:pt>
                </c:lvl>
              </c:multiLvlStrCache>
            </c:multiLvlStrRef>
          </c:cat>
          <c:val>
            <c:numRef>
              <c:f>Charts!$C$175:$C$186</c:f>
              <c:numCache>
                <c:formatCode>"$"#,##0</c:formatCode>
                <c:ptCount val="12"/>
                <c:pt idx="0">
                  <c:v>0.0</c:v>
                </c:pt>
                <c:pt idx="1">
                  <c:v>0.0</c:v>
                </c:pt>
                <c:pt idx="2">
                  <c:v>62000.0</c:v>
                </c:pt>
                <c:pt idx="3">
                  <c:v>75000.0</c:v>
                </c:pt>
                <c:pt idx="4">
                  <c:v>0.0</c:v>
                </c:pt>
                <c:pt idx="5">
                  <c:v>0.0</c:v>
                </c:pt>
                <c:pt idx="6">
                  <c:v>0.0</c:v>
                </c:pt>
                <c:pt idx="7">
                  <c:v>0.0</c:v>
                </c:pt>
                <c:pt idx="8">
                  <c:v>33000.0</c:v>
                </c:pt>
                <c:pt idx="9">
                  <c:v>37500.0</c:v>
                </c:pt>
                <c:pt idx="10">
                  <c:v>62000.0</c:v>
                </c:pt>
                <c:pt idx="11">
                  <c:v>75000.0</c:v>
                </c:pt>
              </c:numCache>
            </c:numRef>
          </c:val>
        </c:ser>
        <c:ser>
          <c:idx val="1"/>
          <c:order val="1"/>
          <c:tx>
            <c:strRef>
              <c:f>Charts!$D$174</c:f>
              <c:strCache>
                <c:ptCount val="1"/>
                <c:pt idx="0">
                  <c:v>Direct, Core Workday transactional impact</c:v>
                </c:pt>
              </c:strCache>
            </c:strRef>
          </c:tx>
          <c:invertIfNegative val="0"/>
          <c:cat>
            <c:multiLvlStrRef>
              <c:f>Charts!$A$175:$B$186</c:f>
              <c:multiLvlStrCache>
                <c:ptCount val="12"/>
                <c:lvl>
                  <c:pt idx="0">
                    <c:v>Staff</c:v>
                  </c:pt>
                  <c:pt idx="1">
                    <c:v>Consulting</c:v>
                  </c:pt>
                  <c:pt idx="2">
                    <c:v>Staff</c:v>
                  </c:pt>
                  <c:pt idx="3">
                    <c:v>Consulting</c:v>
                  </c:pt>
                  <c:pt idx="4">
                    <c:v>Staff</c:v>
                  </c:pt>
                  <c:pt idx="5">
                    <c:v>Consulting</c:v>
                  </c:pt>
                  <c:pt idx="6">
                    <c:v>Staff</c:v>
                  </c:pt>
                  <c:pt idx="7">
                    <c:v>Consulting</c:v>
                  </c:pt>
                  <c:pt idx="8">
                    <c:v>Staff</c:v>
                  </c:pt>
                  <c:pt idx="9">
                    <c:v>Consulting</c:v>
                  </c:pt>
                  <c:pt idx="10">
                    <c:v>Staff</c:v>
                  </c:pt>
                  <c:pt idx="11">
                    <c:v>Consulting</c:v>
                  </c:pt>
                </c:lvl>
                <c:lvl>
                  <c:pt idx="0">
                    <c:v>Low Estimates July 2012 Go-Live</c:v>
                  </c:pt>
                  <c:pt idx="2">
                    <c:v>High Estimates July 2012 Go-Live</c:v>
                  </c:pt>
                  <c:pt idx="4">
                    <c:v>Low Estimates Jan 2013 Go-Live</c:v>
                  </c:pt>
                  <c:pt idx="6">
                    <c:v>High Estimates Jan 2013 Go-Live</c:v>
                  </c:pt>
                  <c:pt idx="8">
                    <c:v>Low Estimates Deferred post-July 2012</c:v>
                  </c:pt>
                  <c:pt idx="10">
                    <c:v>High Estimates Deferred post-July 2012</c:v>
                  </c:pt>
                </c:lvl>
              </c:multiLvlStrCache>
            </c:multiLvlStrRef>
          </c:cat>
          <c:val>
            <c:numRef>
              <c:f>Charts!$D$175:$D$186</c:f>
              <c:numCache>
                <c:formatCode>"$"#,##0</c:formatCode>
                <c:ptCount val="12"/>
                <c:pt idx="0">
                  <c:v>0.0</c:v>
                </c:pt>
                <c:pt idx="1">
                  <c:v>450000.0</c:v>
                </c:pt>
                <c:pt idx="2">
                  <c:v>498250.0</c:v>
                </c:pt>
                <c:pt idx="3">
                  <c:v>1.546875E6</c:v>
                </c:pt>
                <c:pt idx="4">
                  <c:v>0.0</c:v>
                </c:pt>
                <c:pt idx="5">
                  <c:v>300000.0</c:v>
                </c:pt>
                <c:pt idx="6">
                  <c:v>0.0</c:v>
                </c:pt>
                <c:pt idx="7">
                  <c:v>450000.0</c:v>
                </c:pt>
                <c:pt idx="8">
                  <c:v>332500.0</c:v>
                </c:pt>
                <c:pt idx="9">
                  <c:v>1.27425E6</c:v>
                </c:pt>
                <c:pt idx="10">
                  <c:v>498250.0</c:v>
                </c:pt>
                <c:pt idx="11">
                  <c:v>1.996875E6</c:v>
                </c:pt>
              </c:numCache>
            </c:numRef>
          </c:val>
        </c:ser>
        <c:ser>
          <c:idx val="2"/>
          <c:order val="2"/>
          <c:tx>
            <c:strRef>
              <c:f>Charts!$E$174</c:f>
              <c:strCache>
                <c:ptCount val="1"/>
                <c:pt idx="0">
                  <c:v>Data delivery, warehouses and BI </c:v>
                </c:pt>
              </c:strCache>
            </c:strRef>
          </c:tx>
          <c:invertIfNegative val="0"/>
          <c:cat>
            <c:multiLvlStrRef>
              <c:f>Charts!$A$175:$B$186</c:f>
              <c:multiLvlStrCache>
                <c:ptCount val="12"/>
                <c:lvl>
                  <c:pt idx="0">
                    <c:v>Staff</c:v>
                  </c:pt>
                  <c:pt idx="1">
                    <c:v>Consulting</c:v>
                  </c:pt>
                  <c:pt idx="2">
                    <c:v>Staff</c:v>
                  </c:pt>
                  <c:pt idx="3">
                    <c:v>Consulting</c:v>
                  </c:pt>
                  <c:pt idx="4">
                    <c:v>Staff</c:v>
                  </c:pt>
                  <c:pt idx="5">
                    <c:v>Consulting</c:v>
                  </c:pt>
                  <c:pt idx="6">
                    <c:v>Staff</c:v>
                  </c:pt>
                  <c:pt idx="7">
                    <c:v>Consulting</c:v>
                  </c:pt>
                  <c:pt idx="8">
                    <c:v>Staff</c:v>
                  </c:pt>
                  <c:pt idx="9">
                    <c:v>Consulting</c:v>
                  </c:pt>
                  <c:pt idx="10">
                    <c:v>Staff</c:v>
                  </c:pt>
                  <c:pt idx="11">
                    <c:v>Consulting</c:v>
                  </c:pt>
                </c:lvl>
                <c:lvl>
                  <c:pt idx="0">
                    <c:v>Low Estimates July 2012 Go-Live</c:v>
                  </c:pt>
                  <c:pt idx="2">
                    <c:v>High Estimates July 2012 Go-Live</c:v>
                  </c:pt>
                  <c:pt idx="4">
                    <c:v>Low Estimates Jan 2013 Go-Live</c:v>
                  </c:pt>
                  <c:pt idx="6">
                    <c:v>High Estimates Jan 2013 Go-Live</c:v>
                  </c:pt>
                  <c:pt idx="8">
                    <c:v>Low Estimates Deferred post-July 2012</c:v>
                  </c:pt>
                  <c:pt idx="10">
                    <c:v>High Estimates Deferred post-July 2012</c:v>
                  </c:pt>
                </c:lvl>
              </c:multiLvlStrCache>
            </c:multiLvlStrRef>
          </c:cat>
          <c:val>
            <c:numRef>
              <c:f>Charts!$E$175:$E$186</c:f>
              <c:numCache>
                <c:formatCode>"$"#,##0</c:formatCode>
                <c:ptCount val="12"/>
                <c:pt idx="0">
                  <c:v>400000.0</c:v>
                </c:pt>
                <c:pt idx="1">
                  <c:v>400000.0</c:v>
                </c:pt>
                <c:pt idx="2">
                  <c:v>0.0</c:v>
                </c:pt>
                <c:pt idx="3">
                  <c:v>0.0</c:v>
                </c:pt>
                <c:pt idx="4">
                  <c:v>0.0</c:v>
                </c:pt>
                <c:pt idx="5">
                  <c:v>0.0</c:v>
                </c:pt>
                <c:pt idx="6">
                  <c:v>400000.0</c:v>
                </c:pt>
                <c:pt idx="7">
                  <c:v>2.4E6</c:v>
                </c:pt>
                <c:pt idx="8">
                  <c:v>0.0</c:v>
                </c:pt>
                <c:pt idx="9">
                  <c:v>0.0</c:v>
                </c:pt>
                <c:pt idx="10">
                  <c:v>400000.0</c:v>
                </c:pt>
                <c:pt idx="11">
                  <c:v>2.4E6</c:v>
                </c:pt>
              </c:numCache>
            </c:numRef>
          </c:val>
        </c:ser>
        <c:ser>
          <c:idx val="3"/>
          <c:order val="3"/>
          <c:tx>
            <c:strRef>
              <c:f>Charts!$F$174</c:f>
              <c:strCache>
                <c:ptCount val="1"/>
                <c:pt idx="0">
                  <c:v>General technical and project management</c:v>
                </c:pt>
              </c:strCache>
            </c:strRef>
          </c:tx>
          <c:invertIfNegative val="0"/>
          <c:cat>
            <c:multiLvlStrRef>
              <c:f>Charts!$A$175:$B$186</c:f>
              <c:multiLvlStrCache>
                <c:ptCount val="12"/>
                <c:lvl>
                  <c:pt idx="0">
                    <c:v>Staff</c:v>
                  </c:pt>
                  <c:pt idx="1">
                    <c:v>Consulting</c:v>
                  </c:pt>
                  <c:pt idx="2">
                    <c:v>Staff</c:v>
                  </c:pt>
                  <c:pt idx="3">
                    <c:v>Consulting</c:v>
                  </c:pt>
                  <c:pt idx="4">
                    <c:v>Staff</c:v>
                  </c:pt>
                  <c:pt idx="5">
                    <c:v>Consulting</c:v>
                  </c:pt>
                  <c:pt idx="6">
                    <c:v>Staff</c:v>
                  </c:pt>
                  <c:pt idx="7">
                    <c:v>Consulting</c:v>
                  </c:pt>
                  <c:pt idx="8">
                    <c:v>Staff</c:v>
                  </c:pt>
                  <c:pt idx="9">
                    <c:v>Consulting</c:v>
                  </c:pt>
                  <c:pt idx="10">
                    <c:v>Staff</c:v>
                  </c:pt>
                  <c:pt idx="11">
                    <c:v>Consulting</c:v>
                  </c:pt>
                </c:lvl>
                <c:lvl>
                  <c:pt idx="0">
                    <c:v>Low Estimates July 2012 Go-Live</c:v>
                  </c:pt>
                  <c:pt idx="2">
                    <c:v>High Estimates July 2012 Go-Live</c:v>
                  </c:pt>
                  <c:pt idx="4">
                    <c:v>Low Estimates Jan 2013 Go-Live</c:v>
                  </c:pt>
                  <c:pt idx="6">
                    <c:v>High Estimates Jan 2013 Go-Live</c:v>
                  </c:pt>
                  <c:pt idx="8">
                    <c:v>Low Estimates Deferred post-July 2012</c:v>
                  </c:pt>
                  <c:pt idx="10">
                    <c:v>High Estimates Deferred post-July 2012</c:v>
                  </c:pt>
                </c:lvl>
              </c:multiLvlStrCache>
            </c:multiLvlStrRef>
          </c:cat>
          <c:val>
            <c:numRef>
              <c:f>Charts!$F$175:$F$186</c:f>
              <c:numCache>
                <c:formatCode>"$"#,##0</c:formatCode>
                <c:ptCount val="12"/>
                <c:pt idx="0">
                  <c:v>68000.0</c:v>
                </c:pt>
                <c:pt idx="1">
                  <c:v>0.0</c:v>
                </c:pt>
                <c:pt idx="2">
                  <c:v>303000.0</c:v>
                </c:pt>
                <c:pt idx="3">
                  <c:v>0.0</c:v>
                </c:pt>
                <c:pt idx="4">
                  <c:v>34000.0</c:v>
                </c:pt>
                <c:pt idx="5">
                  <c:v>0.0</c:v>
                </c:pt>
                <c:pt idx="6">
                  <c:v>68000.0</c:v>
                </c:pt>
                <c:pt idx="7">
                  <c:v>0.0</c:v>
                </c:pt>
                <c:pt idx="8">
                  <c:v>189000.0</c:v>
                </c:pt>
                <c:pt idx="9">
                  <c:v>0.0</c:v>
                </c:pt>
                <c:pt idx="10">
                  <c:v>371000.0</c:v>
                </c:pt>
                <c:pt idx="11">
                  <c:v>0.0</c:v>
                </c:pt>
              </c:numCache>
            </c:numRef>
          </c:val>
        </c:ser>
        <c:dLbls>
          <c:showLegendKey val="0"/>
          <c:showVal val="0"/>
          <c:showCatName val="0"/>
          <c:showSerName val="0"/>
          <c:showPercent val="0"/>
          <c:showBubbleSize val="0"/>
        </c:dLbls>
        <c:gapWidth val="150"/>
        <c:axId val="537081352"/>
        <c:axId val="537084472"/>
      </c:barChart>
      <c:catAx>
        <c:axId val="537081352"/>
        <c:scaling>
          <c:orientation val="minMax"/>
        </c:scaling>
        <c:delete val="0"/>
        <c:axPos val="b"/>
        <c:majorTickMark val="none"/>
        <c:minorTickMark val="none"/>
        <c:tickLblPos val="nextTo"/>
        <c:crossAx val="537084472"/>
        <c:crosses val="autoZero"/>
        <c:auto val="1"/>
        <c:lblAlgn val="ctr"/>
        <c:lblOffset val="100"/>
        <c:noMultiLvlLbl val="0"/>
      </c:catAx>
      <c:valAx>
        <c:axId val="537084472"/>
        <c:scaling>
          <c:orientation val="minMax"/>
        </c:scaling>
        <c:delete val="0"/>
        <c:axPos val="l"/>
        <c:majorGridlines/>
        <c:title>
          <c:tx>
            <c:rich>
              <a:bodyPr/>
              <a:lstStyle/>
              <a:p>
                <a:pPr>
                  <a:defRPr/>
                </a:pPr>
                <a:r>
                  <a:rPr lang="en-US"/>
                  <a:t>Estimated</a:t>
                </a:r>
                <a:r>
                  <a:rPr lang="en-US" baseline="0"/>
                  <a:t> Costs</a:t>
                </a:r>
                <a:endParaRPr lang="en-US"/>
              </a:p>
            </c:rich>
          </c:tx>
          <c:overlay val="0"/>
        </c:title>
        <c:numFmt formatCode="&quot;$&quot;#,##0" sourceLinked="1"/>
        <c:majorTickMark val="none"/>
        <c:minorTickMark val="none"/>
        <c:tickLblPos val="nextTo"/>
        <c:crossAx val="537081352"/>
        <c:crosses val="autoZero"/>
        <c:crossBetween val="between"/>
      </c:valAx>
      <c:dTable>
        <c:showHorzBorder val="1"/>
        <c:showVertBorder val="1"/>
        <c:showOutline val="1"/>
        <c:showKeys val="1"/>
      </c:dTable>
    </c:plotArea>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97</xdr:row>
      <xdr:rowOff>12700</xdr:rowOff>
    </xdr:from>
    <xdr:to>
      <xdr:col>4</xdr:col>
      <xdr:colOff>711200</xdr:colOff>
      <xdr:row>121</xdr:row>
      <xdr:rowOff>101600</xdr:rowOff>
    </xdr:to>
    <xdr:graphicFrame macro="">
      <xdr:nvGraphicFramePr>
        <xdr:cNvPr id="44" name="Chart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812799</xdr:colOff>
      <xdr:row>97</xdr:row>
      <xdr:rowOff>50801</xdr:rowOff>
    </xdr:from>
    <xdr:to>
      <xdr:col>15</xdr:col>
      <xdr:colOff>685800</xdr:colOff>
      <xdr:row>121</xdr:row>
      <xdr:rowOff>88901</xdr:rowOff>
    </xdr:to>
    <xdr:graphicFrame macro="">
      <xdr:nvGraphicFramePr>
        <xdr:cNvPr id="45" name="Chart 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25400</xdr:colOff>
      <xdr:row>62</xdr:row>
      <xdr:rowOff>0</xdr:rowOff>
    </xdr:from>
    <xdr:to>
      <xdr:col>4</xdr:col>
      <xdr:colOff>762000</xdr:colOff>
      <xdr:row>96</xdr:row>
      <xdr:rowOff>50800</xdr:rowOff>
    </xdr:to>
    <xdr:graphicFrame macro="">
      <xdr:nvGraphicFramePr>
        <xdr:cNvPr id="46" name="Chart 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825500</xdr:colOff>
      <xdr:row>62</xdr:row>
      <xdr:rowOff>0</xdr:rowOff>
    </xdr:from>
    <xdr:to>
      <xdr:col>15</xdr:col>
      <xdr:colOff>635000</xdr:colOff>
      <xdr:row>96</xdr:row>
      <xdr:rowOff>76200</xdr:rowOff>
    </xdr:to>
    <xdr:graphicFrame macro="">
      <xdr:nvGraphicFramePr>
        <xdr:cNvPr id="47" name="Chart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122</xdr:row>
      <xdr:rowOff>63500</xdr:rowOff>
    </xdr:from>
    <xdr:to>
      <xdr:col>4</xdr:col>
      <xdr:colOff>711200</xdr:colOff>
      <xdr:row>140</xdr:row>
      <xdr:rowOff>63500</xdr:rowOff>
    </xdr:to>
    <xdr:graphicFrame macro="">
      <xdr:nvGraphicFramePr>
        <xdr:cNvPr id="48" name="Chart 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787400</xdr:colOff>
      <xdr:row>122</xdr:row>
      <xdr:rowOff>50800</xdr:rowOff>
    </xdr:from>
    <xdr:to>
      <xdr:col>15</xdr:col>
      <xdr:colOff>622300</xdr:colOff>
      <xdr:row>140</xdr:row>
      <xdr:rowOff>50800</xdr:rowOff>
    </xdr:to>
    <xdr:graphicFrame macro="">
      <xdr:nvGraphicFramePr>
        <xdr:cNvPr id="49" name="Chart 4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2247900</xdr:colOff>
      <xdr:row>0</xdr:row>
      <xdr:rowOff>133350</xdr:rowOff>
    </xdr:from>
    <xdr:to>
      <xdr:col>9</xdr:col>
      <xdr:colOff>381000</xdr:colOff>
      <xdr:row>56</xdr:row>
      <xdr:rowOff>25400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topLeftCell="D1" workbookViewId="0">
      <selection activeCell="J14" sqref="J14"/>
    </sheetView>
  </sheetViews>
  <sheetFormatPr baseColWidth="10" defaultRowHeight="12" x14ac:dyDescent="0"/>
  <cols>
    <col min="1" max="1" width="52.1640625" customWidth="1"/>
    <col min="2" max="2" width="11.5" customWidth="1"/>
    <col min="3" max="3" width="15" customWidth="1"/>
    <col min="4" max="9" width="17" customWidth="1"/>
    <col min="10" max="10" width="19.83203125" customWidth="1"/>
    <col min="11" max="11" width="17" customWidth="1"/>
    <col min="12" max="12" width="12.83203125" customWidth="1"/>
    <col min="13" max="13" width="16.6640625" customWidth="1"/>
    <col min="14" max="14" width="13.83203125" customWidth="1"/>
    <col min="15" max="15" width="15.6640625" customWidth="1"/>
  </cols>
  <sheetData>
    <row r="1" spans="1:18" ht="13" thickBot="1"/>
    <row r="2" spans="1:18" s="81" customFormat="1" ht="90" customHeight="1">
      <c r="A2" s="85"/>
      <c r="B2" s="216" t="s">
        <v>99</v>
      </c>
      <c r="C2" s="217"/>
      <c r="D2" s="213" t="str">
        <f>Details!O1</f>
        <v xml:space="preserve">Phase 1                                               </v>
      </c>
      <c r="E2" s="214"/>
      <c r="F2" s="214"/>
      <c r="G2" s="215"/>
      <c r="H2" s="213" t="str">
        <f>Details!S1</f>
        <v>Phase 2</v>
      </c>
      <c r="I2" s="214"/>
      <c r="J2" s="214"/>
      <c r="K2" s="215"/>
      <c r="L2" s="218" t="s">
        <v>152</v>
      </c>
      <c r="M2" s="219"/>
      <c r="N2" s="219"/>
      <c r="O2" s="220"/>
    </row>
    <row r="3" spans="1:18" s="139" customFormat="1" ht="34">
      <c r="A3" s="86" t="s">
        <v>60</v>
      </c>
      <c r="B3" s="138" t="s">
        <v>79</v>
      </c>
      <c r="C3" s="150" t="s">
        <v>80</v>
      </c>
      <c r="D3" s="151" t="s">
        <v>118</v>
      </c>
      <c r="E3" s="135" t="s">
        <v>119</v>
      </c>
      <c r="F3" s="135" t="s">
        <v>120</v>
      </c>
      <c r="G3" s="152" t="s">
        <v>121</v>
      </c>
      <c r="H3" s="158" t="s">
        <v>118</v>
      </c>
      <c r="I3" s="136" t="s">
        <v>119</v>
      </c>
      <c r="J3" s="135" t="s">
        <v>120</v>
      </c>
      <c r="K3" s="152" t="s">
        <v>121</v>
      </c>
      <c r="L3" s="158" t="s">
        <v>118</v>
      </c>
      <c r="M3" s="136" t="s">
        <v>119</v>
      </c>
      <c r="N3" s="135" t="s">
        <v>120</v>
      </c>
      <c r="O3" s="152" t="s">
        <v>121</v>
      </c>
    </row>
    <row r="4" spans="1:18" s="84" customFormat="1" ht="17">
      <c r="A4" s="83" t="str">
        <f>Details!A3</f>
        <v>Identity Management and IT Security</v>
      </c>
      <c r="B4" s="83">
        <f>Details!AA3</f>
        <v>580</v>
      </c>
      <c r="C4" s="87">
        <f>Details!AB3</f>
        <v>1120</v>
      </c>
      <c r="D4" s="153">
        <f>Details!O7</f>
        <v>33000</v>
      </c>
      <c r="E4" s="137">
        <f>Details!P7</f>
        <v>37500</v>
      </c>
      <c r="F4" s="137">
        <f>Details!Q7</f>
        <v>62000</v>
      </c>
      <c r="G4" s="154">
        <f>Details!R7</f>
        <v>75000</v>
      </c>
      <c r="H4" s="153">
        <f>Details!S7</f>
        <v>0</v>
      </c>
      <c r="I4" s="137">
        <f>Details!T7</f>
        <v>0</v>
      </c>
      <c r="J4" s="137">
        <f>Details!U7</f>
        <v>0</v>
      </c>
      <c r="K4" s="154">
        <f>Details!V7</f>
        <v>0</v>
      </c>
      <c r="L4" s="153">
        <f t="shared" ref="L4:O7" si="0">D4+H4</f>
        <v>33000</v>
      </c>
      <c r="M4" s="137">
        <f t="shared" si="0"/>
        <v>37500</v>
      </c>
      <c r="N4" s="137">
        <f t="shared" si="0"/>
        <v>62000</v>
      </c>
      <c r="O4" s="154">
        <f t="shared" si="0"/>
        <v>75000</v>
      </c>
    </row>
    <row r="5" spans="1:18" s="84" customFormat="1" ht="17">
      <c r="A5" s="82" t="str">
        <f>Details!A8</f>
        <v>Direct, Core Workday transactional impact</v>
      </c>
      <c r="B5" s="83">
        <f>Details!AA8</f>
        <v>9820</v>
      </c>
      <c r="C5" s="87">
        <f>Details!AB8</f>
        <v>15295</v>
      </c>
      <c r="D5" s="153">
        <f>Details!O21</f>
        <v>332500</v>
      </c>
      <c r="E5" s="137">
        <f>Details!P21</f>
        <v>974250</v>
      </c>
      <c r="F5" s="137">
        <f>Details!Q21</f>
        <v>498250</v>
      </c>
      <c r="G5" s="154">
        <f>Details!R21</f>
        <v>1546875</v>
      </c>
      <c r="H5" s="153">
        <f>Details!S21</f>
        <v>0</v>
      </c>
      <c r="I5" s="137">
        <f>Details!T21</f>
        <v>300000</v>
      </c>
      <c r="J5" s="137">
        <f>Details!U21</f>
        <v>0</v>
      </c>
      <c r="K5" s="154">
        <f>Details!V21</f>
        <v>450000</v>
      </c>
      <c r="L5" s="153">
        <f t="shared" si="0"/>
        <v>332500</v>
      </c>
      <c r="M5" s="137">
        <f t="shared" si="0"/>
        <v>1274250</v>
      </c>
      <c r="N5" s="137">
        <f t="shared" si="0"/>
        <v>498250</v>
      </c>
      <c r="O5" s="154">
        <f t="shared" si="0"/>
        <v>1996875</v>
      </c>
      <c r="P5"/>
      <c r="Q5"/>
      <c r="R5"/>
    </row>
    <row r="6" spans="1:18" s="84" customFormat="1" ht="17">
      <c r="A6" s="82" t="str">
        <f>Details!A22</f>
        <v xml:space="preserve">Data delivery, warehouses and BI </v>
      </c>
      <c r="B6" s="83">
        <f>Details!AA22</f>
        <v>0</v>
      </c>
      <c r="C6" s="87">
        <f>Details!AB22</f>
        <v>20000</v>
      </c>
      <c r="D6" s="153">
        <f>Details!O25</f>
        <v>0</v>
      </c>
      <c r="E6" s="137">
        <f>Details!P25</f>
        <v>0</v>
      </c>
      <c r="F6" s="137">
        <f>Details!Q25</f>
        <v>0</v>
      </c>
      <c r="G6" s="154">
        <f>Details!R25</f>
        <v>0</v>
      </c>
      <c r="H6" s="153">
        <f>Details!S25</f>
        <v>0</v>
      </c>
      <c r="I6" s="137">
        <f>Details!T25</f>
        <v>0</v>
      </c>
      <c r="J6" s="137">
        <f>Details!U25</f>
        <v>400000</v>
      </c>
      <c r="K6" s="154">
        <f>Details!V25</f>
        <v>2400000</v>
      </c>
      <c r="L6" s="153">
        <f t="shared" si="0"/>
        <v>0</v>
      </c>
      <c r="M6" s="137">
        <f t="shared" si="0"/>
        <v>0</v>
      </c>
      <c r="N6" s="137">
        <f t="shared" si="0"/>
        <v>400000</v>
      </c>
      <c r="O6" s="154">
        <f t="shared" si="0"/>
        <v>2400000</v>
      </c>
      <c r="P6"/>
      <c r="Q6"/>
      <c r="R6"/>
    </row>
    <row r="7" spans="1:18" s="84" customFormat="1" ht="18" thickBot="1">
      <c r="A7" s="142" t="str">
        <f>Details!A26</f>
        <v>General technical and project management</v>
      </c>
      <c r="B7" s="143">
        <f>Details!AA26</f>
        <v>1890</v>
      </c>
      <c r="C7" s="144">
        <f>Details!AB26</f>
        <v>3710</v>
      </c>
      <c r="D7" s="155">
        <f>Details!O30</f>
        <v>155000</v>
      </c>
      <c r="E7" s="145">
        <f>Details!P30</f>
        <v>0</v>
      </c>
      <c r="F7" s="145">
        <f>Details!Q30</f>
        <v>303000</v>
      </c>
      <c r="G7" s="156">
        <f>Details!R30</f>
        <v>0</v>
      </c>
      <c r="H7" s="155">
        <f>Details!S30</f>
        <v>34000</v>
      </c>
      <c r="I7" s="145">
        <f>Details!T30</f>
        <v>0</v>
      </c>
      <c r="J7" s="145">
        <f>Details!U30</f>
        <v>68000</v>
      </c>
      <c r="K7" s="156">
        <f>Details!V30</f>
        <v>0</v>
      </c>
      <c r="L7" s="153">
        <f t="shared" si="0"/>
        <v>189000</v>
      </c>
      <c r="M7" s="137">
        <f t="shared" si="0"/>
        <v>0</v>
      </c>
      <c r="N7" s="137">
        <f t="shared" si="0"/>
        <v>371000</v>
      </c>
      <c r="O7" s="154">
        <f t="shared" si="0"/>
        <v>0</v>
      </c>
      <c r="P7"/>
      <c r="Q7"/>
      <c r="R7"/>
    </row>
    <row r="8" spans="1:18" s="140" customFormat="1" ht="18" thickBot="1">
      <c r="A8" s="146" t="s">
        <v>68</v>
      </c>
      <c r="B8" s="147">
        <f>SUM(B4:B7)</f>
        <v>12290</v>
      </c>
      <c r="C8" s="147">
        <f>SUM(C4:C7)</f>
        <v>40125</v>
      </c>
      <c r="D8" s="157">
        <f>Details!O33</f>
        <v>520000</v>
      </c>
      <c r="E8" s="148">
        <f>Details!P33</f>
        <v>1010000</v>
      </c>
      <c r="F8" s="148">
        <f>Details!Q33</f>
        <v>860000</v>
      </c>
      <c r="G8" s="149">
        <f>Details!R33</f>
        <v>1620000</v>
      </c>
      <c r="H8" s="157">
        <f>Details!S33</f>
        <v>30000</v>
      </c>
      <c r="I8" s="148">
        <f>Details!T33</f>
        <v>300000</v>
      </c>
      <c r="J8" s="148">
        <f>Details!U33</f>
        <v>470000</v>
      </c>
      <c r="K8" s="149">
        <f>Details!V33</f>
        <v>2850000</v>
      </c>
      <c r="L8" s="157">
        <f>SUM(L4:L7)</f>
        <v>554500</v>
      </c>
      <c r="M8" s="157">
        <f>SUM(M4:M7)</f>
        <v>1311750</v>
      </c>
      <c r="N8" s="157">
        <f>SUM(N4:N7)</f>
        <v>1331250</v>
      </c>
      <c r="O8" s="157">
        <f>SUM(O4:O7)</f>
        <v>4471875</v>
      </c>
    </row>
    <row r="10" spans="1:18" ht="17">
      <c r="A10" s="24" t="s">
        <v>82</v>
      </c>
      <c r="B10" s="19"/>
      <c r="C10" s="19"/>
      <c r="J10" t="s">
        <v>153</v>
      </c>
      <c r="K10" t="s">
        <v>155</v>
      </c>
      <c r="L10" s="212">
        <f>SUM(L8+M8)</f>
        <v>1866250</v>
      </c>
    </row>
    <row r="11" spans="1:18" ht="17">
      <c r="A11" s="21" t="s">
        <v>70</v>
      </c>
      <c r="B11" s="22" t="s">
        <v>5</v>
      </c>
      <c r="C11" s="23">
        <v>100</v>
      </c>
      <c r="J11" t="s">
        <v>154</v>
      </c>
      <c r="K11" t="s">
        <v>155</v>
      </c>
      <c r="L11" s="212">
        <f>SUM(N8:O8)</f>
        <v>5803125</v>
      </c>
    </row>
    <row r="12" spans="1:18" ht="17">
      <c r="A12" s="21" t="s">
        <v>81</v>
      </c>
      <c r="B12" s="22" t="s">
        <v>5</v>
      </c>
      <c r="C12" s="23">
        <v>150</v>
      </c>
    </row>
    <row r="13" spans="1:18" ht="17">
      <c r="A13" s="19"/>
      <c r="B13" s="19"/>
      <c r="C13" s="19"/>
    </row>
    <row r="14" spans="1:18" ht="17">
      <c r="A14" s="141" t="s">
        <v>129</v>
      </c>
      <c r="B14" s="19"/>
      <c r="C14" s="19"/>
    </row>
    <row r="15" spans="1:18" ht="17">
      <c r="A15" s="19"/>
      <c r="B15" s="19"/>
      <c r="C15" s="19"/>
    </row>
    <row r="16" spans="1:18" ht="17">
      <c r="A16" s="21"/>
      <c r="B16" s="19"/>
      <c r="C16" s="19"/>
    </row>
    <row r="17" spans="1:3" ht="17">
      <c r="A17" s="21"/>
      <c r="B17" s="19"/>
      <c r="C17" s="19"/>
    </row>
    <row r="18" spans="1:3" ht="17">
      <c r="A18" s="21"/>
      <c r="B18" s="19"/>
      <c r="C18" s="19"/>
    </row>
    <row r="19" spans="1:3" ht="17">
      <c r="A19" s="19"/>
      <c r="B19" s="19"/>
      <c r="C19" s="19"/>
    </row>
    <row r="20" spans="1:3" ht="17">
      <c r="A20" s="19"/>
      <c r="B20" s="19"/>
      <c r="C20" s="19"/>
    </row>
    <row r="21" spans="1:3" ht="17">
      <c r="A21" s="19"/>
      <c r="B21" s="19"/>
      <c r="C21" s="19"/>
    </row>
    <row r="22" spans="1:3" ht="17">
      <c r="A22" s="21"/>
      <c r="B22" s="19"/>
      <c r="C22" s="19"/>
    </row>
    <row r="23" spans="1:3" ht="17">
      <c r="A23" s="21"/>
      <c r="B23" s="19"/>
      <c r="C23" s="19"/>
    </row>
    <row r="24" spans="1:3" ht="17">
      <c r="A24" s="21"/>
      <c r="B24" s="19"/>
      <c r="C24" s="19"/>
    </row>
    <row r="25" spans="1:3" ht="17">
      <c r="A25" s="21"/>
      <c r="B25" s="19"/>
      <c r="C25" s="19"/>
    </row>
    <row r="26" spans="1:3" ht="17">
      <c r="A26" s="21"/>
      <c r="B26" s="19"/>
      <c r="C26" s="19"/>
    </row>
    <row r="27" spans="1:3" ht="17">
      <c r="A27" s="24"/>
      <c r="B27" s="19"/>
      <c r="C27" s="19"/>
    </row>
    <row r="28" spans="1:3" ht="17">
      <c r="A28" s="21"/>
      <c r="B28" s="19"/>
      <c r="C28" s="19"/>
    </row>
    <row r="29" spans="1:3" ht="17">
      <c r="C29" s="19"/>
    </row>
    <row r="30" spans="1:3" ht="17">
      <c r="C30" s="19" t="s">
        <v>5</v>
      </c>
    </row>
  </sheetData>
  <mergeCells count="4">
    <mergeCell ref="D2:G2"/>
    <mergeCell ref="H2:K2"/>
    <mergeCell ref="B2:C2"/>
    <mergeCell ref="L2:O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baseColWidth="10" defaultRowHeight="12" x14ac:dyDescent="0"/>
  <cols>
    <col min="1" max="1" width="47.1640625" style="26" customWidth="1"/>
    <col min="2" max="2" width="118" style="17" customWidth="1"/>
  </cols>
  <sheetData>
    <row r="1" spans="1:3" ht="17">
      <c r="A1" s="30" t="s">
        <v>71</v>
      </c>
      <c r="B1" s="18"/>
      <c r="C1" s="19"/>
    </row>
    <row r="2" spans="1:3" ht="17">
      <c r="A2" s="32" t="s">
        <v>84</v>
      </c>
      <c r="B2" s="18" t="s">
        <v>86</v>
      </c>
      <c r="C2" s="19"/>
    </row>
    <row r="3" spans="1:3" ht="17">
      <c r="A3" s="32"/>
      <c r="B3" s="18" t="s">
        <v>88</v>
      </c>
    </row>
    <row r="4" spans="1:3" ht="51">
      <c r="A4" s="32" t="s">
        <v>85</v>
      </c>
      <c r="B4" s="18" t="s">
        <v>104</v>
      </c>
      <c r="C4" s="19"/>
    </row>
    <row r="5" spans="1:3" ht="17">
      <c r="A5" s="33"/>
      <c r="B5" s="18" t="s">
        <v>83</v>
      </c>
    </row>
    <row r="6" spans="1:3" ht="17">
      <c r="A6" s="33"/>
      <c r="B6" s="18" t="s">
        <v>105</v>
      </c>
    </row>
    <row r="7" spans="1:3" ht="17">
      <c r="A7" s="33"/>
      <c r="B7" s="18" t="s">
        <v>106</v>
      </c>
    </row>
    <row r="8" spans="1:3" ht="34">
      <c r="A8" s="32" t="s">
        <v>87</v>
      </c>
      <c r="B8" s="18" t="s">
        <v>107</v>
      </c>
      <c r="C8" s="19"/>
    </row>
    <row r="9" spans="1:3" ht="17">
      <c r="A9" s="32"/>
      <c r="B9" s="18" t="s">
        <v>5</v>
      </c>
    </row>
    <row r="10" spans="1:3" ht="17">
      <c r="A10" s="32"/>
      <c r="B10" s="18" t="s">
        <v>95</v>
      </c>
    </row>
    <row r="11" spans="1:3" ht="17">
      <c r="A11" s="33"/>
      <c r="B11" s="18" t="s">
        <v>94</v>
      </c>
    </row>
    <row r="12" spans="1:3" ht="34">
      <c r="A12" s="33"/>
      <c r="B12" s="18" t="s">
        <v>100</v>
      </c>
    </row>
    <row r="13" spans="1:3" ht="17">
      <c r="A13" s="33"/>
      <c r="B13" s="18" t="s">
        <v>5</v>
      </c>
    </row>
    <row r="14" spans="1:3" ht="17">
      <c r="A14" s="32" t="s">
        <v>91</v>
      </c>
      <c r="B14" s="18" t="s">
        <v>92</v>
      </c>
      <c r="C14" s="19"/>
    </row>
    <row r="15" spans="1:3" ht="17">
      <c r="A15" s="32"/>
      <c r="B15" s="18" t="s">
        <v>93</v>
      </c>
    </row>
    <row r="16" spans="1:3" ht="34">
      <c r="A16" s="32" t="s">
        <v>90</v>
      </c>
      <c r="B16" s="18" t="s">
        <v>101</v>
      </c>
      <c r="C16" s="19"/>
    </row>
    <row r="17" spans="1:3" ht="17">
      <c r="A17" s="32"/>
      <c r="C17" s="19" t="s">
        <v>5</v>
      </c>
    </row>
    <row r="18" spans="1:3" ht="17">
      <c r="A18" s="32" t="s">
        <v>96</v>
      </c>
      <c r="B18" s="18" t="s">
        <v>97</v>
      </c>
      <c r="C18" s="19"/>
    </row>
    <row r="19" spans="1:3" ht="17">
      <c r="A19" s="25"/>
      <c r="B19" s="18"/>
      <c r="C19" s="19"/>
    </row>
    <row r="20" spans="1:3" ht="34">
      <c r="A20" s="31" t="s">
        <v>103</v>
      </c>
      <c r="B20" s="18"/>
      <c r="C20" s="19"/>
    </row>
    <row r="21" spans="1:3" ht="17">
      <c r="A21" s="32" t="s">
        <v>89</v>
      </c>
      <c r="B21" s="18" t="s">
        <v>98</v>
      </c>
      <c r="C21" s="19"/>
    </row>
    <row r="22" spans="1:3" ht="34">
      <c r="B22" s="18" t="s">
        <v>108</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F187"/>
  <sheetViews>
    <sheetView topLeftCell="A53" zoomScale="75" zoomScaleNormal="75" zoomScalePageLayoutView="75" workbookViewId="0">
      <selection activeCell="N27" sqref="N27"/>
    </sheetView>
  </sheetViews>
  <sheetFormatPr baseColWidth="10" defaultRowHeight="12" x14ac:dyDescent="0"/>
  <cols>
    <col min="1" max="1" width="51.33203125" customWidth="1"/>
    <col min="2" max="2" width="20.33203125" customWidth="1"/>
    <col min="3" max="3" width="23.83203125" customWidth="1"/>
    <col min="4" max="4" width="26.33203125" customWidth="1"/>
    <col min="5" max="5" width="28.33203125" customWidth="1"/>
    <col min="6" max="6" width="26.5" customWidth="1"/>
  </cols>
  <sheetData>
    <row r="15" spans="1:5">
      <c r="A15" s="27"/>
      <c r="B15" s="27"/>
      <c r="C15" s="17"/>
      <c r="D15" s="17"/>
      <c r="E15" s="17"/>
    </row>
    <row r="16" spans="1:5">
      <c r="C16" s="28"/>
      <c r="D16" s="28"/>
      <c r="E16" s="28"/>
    </row>
    <row r="17" spans="3:5">
      <c r="C17" s="28"/>
      <c r="D17" s="28"/>
      <c r="E17" s="28"/>
    </row>
    <row r="18" spans="3:5">
      <c r="C18" s="28"/>
      <c r="D18" s="28"/>
      <c r="E18" s="28"/>
    </row>
    <row r="19" spans="3:5">
      <c r="C19" s="28"/>
      <c r="D19" s="28"/>
      <c r="E19" s="28"/>
    </row>
    <row r="20" spans="3:5">
      <c r="C20" s="28"/>
      <c r="D20" s="28"/>
      <c r="E20" s="28"/>
    </row>
    <row r="21" spans="3:5">
      <c r="C21" s="28"/>
      <c r="D21" s="28"/>
      <c r="E21" s="28"/>
    </row>
    <row r="67" ht="48" customHeight="1"/>
    <row r="147" spans="1:5" ht="17">
      <c r="A147" s="29" t="s">
        <v>132</v>
      </c>
      <c r="B147" s="29"/>
      <c r="C147" s="159">
        <v>41091</v>
      </c>
      <c r="D147" s="159">
        <v>41275</v>
      </c>
      <c r="E147" s="161" t="s">
        <v>137</v>
      </c>
    </row>
    <row r="148" spans="1:5" ht="17">
      <c r="A148" s="20" t="str">
        <f>SummaryofOptions!$A$4</f>
        <v>Identity Management and IT Security</v>
      </c>
      <c r="B148" s="20" t="str">
        <f>SummaryofOptions!$F$3</f>
        <v>High Cost/Staff</v>
      </c>
      <c r="C148" s="160">
        <f>SummaryofOptions!$F$4</f>
        <v>62000</v>
      </c>
      <c r="D148" s="160">
        <f>SummaryofOptions!$J$4</f>
        <v>0</v>
      </c>
      <c r="E148" s="160">
        <f>SummaryofOptions!$N$4</f>
        <v>62000</v>
      </c>
    </row>
    <row r="149" spans="1:5" ht="17">
      <c r="A149" s="20"/>
      <c r="B149" s="20" t="str">
        <f>SummaryofOptions!$G$3</f>
        <v>High Cost/Consult</v>
      </c>
      <c r="C149" s="160">
        <f>SummaryofOptions!$G$4</f>
        <v>75000</v>
      </c>
      <c r="D149" s="160">
        <f>SummaryofOptions!$K$4</f>
        <v>0</v>
      </c>
      <c r="E149" s="160">
        <f>SummaryofOptions!$O$4</f>
        <v>75000</v>
      </c>
    </row>
    <row r="150" spans="1:5" ht="17">
      <c r="A150" s="20" t="str">
        <f>SummaryofOptions!$A$5</f>
        <v>Direct, Core Workday transactional impact</v>
      </c>
      <c r="B150" s="20" t="str">
        <f>SummaryofOptions!$F$3</f>
        <v>High Cost/Staff</v>
      </c>
      <c r="C150" s="160">
        <f>SummaryofOptions!$F$5</f>
        <v>498250</v>
      </c>
      <c r="D150" s="160">
        <f>SummaryofOptions!$J$5</f>
        <v>0</v>
      </c>
      <c r="E150" s="160">
        <f>SummaryofOptions!$N$5</f>
        <v>498250</v>
      </c>
    </row>
    <row r="151" spans="1:5" ht="17">
      <c r="A151" s="20"/>
      <c r="B151" s="20" t="str">
        <f>SummaryofOptions!$G$3</f>
        <v>High Cost/Consult</v>
      </c>
      <c r="C151" s="160">
        <f>SummaryofOptions!$G$5</f>
        <v>1546875</v>
      </c>
      <c r="D151" s="160">
        <f>SummaryofOptions!$K$5</f>
        <v>450000</v>
      </c>
      <c r="E151" s="160">
        <f>SummaryofOptions!$O$5</f>
        <v>1996875</v>
      </c>
    </row>
    <row r="152" spans="1:5" ht="17">
      <c r="A152" s="20" t="str">
        <f>SummaryofOptions!$A$6</f>
        <v xml:space="preserve">Data delivery, warehouses and BI </v>
      </c>
      <c r="B152" s="20" t="str">
        <f>SummaryofOptions!$F$3</f>
        <v>High Cost/Staff</v>
      </c>
      <c r="C152" s="160">
        <f>SummaryofOptions!$F$6</f>
        <v>0</v>
      </c>
      <c r="D152" s="160">
        <f>SummaryofOptions!$J$6</f>
        <v>400000</v>
      </c>
      <c r="E152" s="160">
        <f>SummaryofOptions!$N$6</f>
        <v>400000</v>
      </c>
    </row>
    <row r="153" spans="1:5" ht="17">
      <c r="A153" s="20"/>
      <c r="B153" s="20" t="str">
        <f>SummaryofOptions!$G$3</f>
        <v>High Cost/Consult</v>
      </c>
      <c r="C153" s="160">
        <f>SummaryofOptions!$G$6</f>
        <v>0</v>
      </c>
      <c r="D153" s="160">
        <f>SummaryofOptions!$K$6</f>
        <v>2400000</v>
      </c>
      <c r="E153" s="160">
        <f>SummaryofOptions!$O$6</f>
        <v>2400000</v>
      </c>
    </row>
    <row r="154" spans="1:5" ht="17">
      <c r="A154" s="20" t="str">
        <f>SummaryofOptions!$A$7</f>
        <v>General technical and project management</v>
      </c>
      <c r="B154" s="20" t="str">
        <f>SummaryofOptions!$F$3</f>
        <v>High Cost/Staff</v>
      </c>
      <c r="C154" s="160">
        <f>SummaryofOptions!$F$7</f>
        <v>303000</v>
      </c>
      <c r="D154" s="160">
        <f>SummaryofOptions!$J$7</f>
        <v>68000</v>
      </c>
      <c r="E154" s="160">
        <f>SummaryofOptions!$N$7</f>
        <v>371000</v>
      </c>
    </row>
    <row r="155" spans="1:5" ht="17">
      <c r="A155" s="20"/>
      <c r="B155" s="20" t="str">
        <f>SummaryofOptions!$G$3</f>
        <v>High Cost/Consult</v>
      </c>
      <c r="C155" s="160">
        <f>SummaryofOptions!$G$7</f>
        <v>0</v>
      </c>
      <c r="D155" s="160">
        <f>SummaryofOptions!$K$7</f>
        <v>0</v>
      </c>
      <c r="E155" s="160">
        <f>SummaryofOptions!$O$7</f>
        <v>0</v>
      </c>
    </row>
    <row r="156" spans="1:5" ht="17">
      <c r="A156" s="163" t="s">
        <v>133</v>
      </c>
      <c r="B156" s="162"/>
      <c r="C156" s="160">
        <f>SUM(C148:C155)</f>
        <v>2485125</v>
      </c>
      <c r="D156" s="160">
        <f t="shared" ref="D156" si="0">SUM(D148:D155)</f>
        <v>3318000</v>
      </c>
      <c r="E156" s="160">
        <f t="shared" ref="E156" si="1">SUM(E148:E155)</f>
        <v>5803125</v>
      </c>
    </row>
    <row r="159" spans="1:5" ht="17">
      <c r="A159" s="29" t="s">
        <v>102</v>
      </c>
      <c r="B159" s="164"/>
      <c r="C159" s="165">
        <v>41091</v>
      </c>
      <c r="D159" s="165">
        <v>41275</v>
      </c>
      <c r="E159" s="166" t="s">
        <v>137</v>
      </c>
    </row>
    <row r="160" spans="1:5" ht="17">
      <c r="A160" s="167" t="s">
        <v>69</v>
      </c>
      <c r="B160" s="168" t="s">
        <v>118</v>
      </c>
      <c r="C160" s="169">
        <v>33000</v>
      </c>
      <c r="D160" s="169">
        <v>41375</v>
      </c>
      <c r="E160" s="169">
        <f>SummaryofOptions!$L$4</f>
        <v>33000</v>
      </c>
    </row>
    <row r="161" spans="1:6" ht="17">
      <c r="A161" s="167"/>
      <c r="B161" s="168" t="s">
        <v>119</v>
      </c>
      <c r="C161" s="169">
        <v>37500</v>
      </c>
      <c r="D161" s="169">
        <v>24938</v>
      </c>
      <c r="E161" s="169">
        <f>SummaryofOptions!$M$4</f>
        <v>37500</v>
      </c>
    </row>
    <row r="162" spans="1:6" ht="17">
      <c r="A162" s="167" t="s">
        <v>67</v>
      </c>
      <c r="B162" s="168" t="s">
        <v>118</v>
      </c>
      <c r="C162" s="169">
        <v>245000</v>
      </c>
      <c r="D162" s="169">
        <v>358733</v>
      </c>
      <c r="E162" s="169">
        <f>SummaryofOptions!$L$5</f>
        <v>332500</v>
      </c>
    </row>
    <row r="163" spans="1:6" ht="17">
      <c r="A163" s="167"/>
      <c r="B163" s="168" t="s">
        <v>119</v>
      </c>
      <c r="C163" s="169">
        <v>505500</v>
      </c>
      <c r="D163" s="169">
        <v>342439</v>
      </c>
      <c r="E163" s="169">
        <f>SummaryofOptions!$M$5</f>
        <v>1274250</v>
      </c>
    </row>
    <row r="164" spans="1:6" ht="17">
      <c r="A164" s="167" t="s">
        <v>131</v>
      </c>
      <c r="B164" s="168" t="s">
        <v>118</v>
      </c>
      <c r="C164" s="169">
        <v>0</v>
      </c>
      <c r="D164" s="169">
        <v>0</v>
      </c>
      <c r="E164" s="169">
        <f>SummaryofOptions!$L$6</f>
        <v>0</v>
      </c>
    </row>
    <row r="165" spans="1:6" ht="17">
      <c r="A165" s="167"/>
      <c r="B165" s="168" t="s">
        <v>119</v>
      </c>
      <c r="C165" s="169">
        <v>0</v>
      </c>
      <c r="D165" s="169">
        <v>0</v>
      </c>
      <c r="E165" s="169">
        <f>SummaryofOptions!$M$6</f>
        <v>0</v>
      </c>
    </row>
    <row r="166" spans="1:6" ht="17">
      <c r="A166" s="167" t="s">
        <v>113</v>
      </c>
      <c r="B166" s="168" t="s">
        <v>118</v>
      </c>
      <c r="C166" s="169">
        <v>177750</v>
      </c>
      <c r="D166" s="169">
        <v>179006</v>
      </c>
      <c r="E166" s="169">
        <f>SummaryofOptions!$L$7</f>
        <v>189000</v>
      </c>
    </row>
    <row r="167" spans="1:6" ht="17">
      <c r="A167" s="167"/>
      <c r="B167" s="168" t="s">
        <v>119</v>
      </c>
      <c r="C167" s="169">
        <v>16875</v>
      </c>
      <c r="D167" s="169">
        <v>14991</v>
      </c>
      <c r="E167" s="169">
        <f>SummaryofOptions!$M$7</f>
        <v>0</v>
      </c>
    </row>
    <row r="168" spans="1:6" ht="17">
      <c r="A168" s="163" t="s">
        <v>134</v>
      </c>
      <c r="B168" s="170"/>
      <c r="C168" s="169">
        <v>1015625</v>
      </c>
      <c r="D168" s="169">
        <v>961481</v>
      </c>
      <c r="E168" s="169">
        <v>0</v>
      </c>
    </row>
    <row r="174" spans="1:6" ht="34">
      <c r="A174" s="173"/>
      <c r="B174" s="173"/>
      <c r="C174" s="171" t="str">
        <f>SummaryofOptions!$A$4</f>
        <v>Identity Management and IT Security</v>
      </c>
      <c r="D174" s="171" t="str">
        <f>SummaryofOptions!$A$5</f>
        <v>Direct, Core Workday transactional impact</v>
      </c>
      <c r="E174" s="171" t="str">
        <f>SummaryofOptions!$A$6</f>
        <v xml:space="preserve">Data delivery, warehouses and BI </v>
      </c>
      <c r="F174" s="171" t="str">
        <f>SummaryofOptions!$A$7</f>
        <v>General technical and project management</v>
      </c>
    </row>
    <row r="175" spans="1:6" ht="17">
      <c r="A175" s="171" t="s">
        <v>136</v>
      </c>
      <c r="B175" s="173" t="s">
        <v>116</v>
      </c>
      <c r="C175" s="172">
        <f>SummaryofOptions!$J$4</f>
        <v>0</v>
      </c>
      <c r="D175" s="172">
        <f>SummaryofOptions!$J$5</f>
        <v>0</v>
      </c>
      <c r="E175" s="172">
        <f>SummaryofOptions!$J$6</f>
        <v>400000</v>
      </c>
      <c r="F175" s="172">
        <f>SummaryofOptions!$J$7</f>
        <v>68000</v>
      </c>
    </row>
    <row r="176" spans="1:6" ht="17">
      <c r="A176" s="171"/>
      <c r="B176" s="171" t="s">
        <v>117</v>
      </c>
      <c r="C176" s="172">
        <f>SummaryofOptions!$K$4</f>
        <v>0</v>
      </c>
      <c r="D176" s="172">
        <f>SummaryofOptions!$K$5</f>
        <v>450000</v>
      </c>
      <c r="E176" s="172">
        <f>SummaryofOptions!$J$6</f>
        <v>400000</v>
      </c>
      <c r="F176" s="172">
        <f>SummaryofOptions!$K$7</f>
        <v>0</v>
      </c>
    </row>
    <row r="177" spans="1:6" ht="17">
      <c r="A177" s="173" t="s">
        <v>135</v>
      </c>
      <c r="B177" s="173" t="s">
        <v>116</v>
      </c>
      <c r="C177" s="172">
        <f>SummaryofOptions!$F$4</f>
        <v>62000</v>
      </c>
      <c r="D177" s="172">
        <f>SummaryofOptions!$F$5</f>
        <v>498250</v>
      </c>
      <c r="E177" s="172">
        <f>SummaryofOptions!$F$6</f>
        <v>0</v>
      </c>
      <c r="F177" s="172">
        <f>SummaryofOptions!$F$7</f>
        <v>303000</v>
      </c>
    </row>
    <row r="178" spans="1:6" ht="17">
      <c r="A178" s="171"/>
      <c r="B178" s="171" t="s">
        <v>117</v>
      </c>
      <c r="C178" s="172">
        <f>SummaryofOptions!$G$4</f>
        <v>75000</v>
      </c>
      <c r="D178" s="172">
        <f>SummaryofOptions!$G$5</f>
        <v>1546875</v>
      </c>
      <c r="E178" s="172">
        <f>SummaryofOptions!$G$6</f>
        <v>0</v>
      </c>
      <c r="F178" s="172">
        <f>SummaryofOptions!$G$7</f>
        <v>0</v>
      </c>
    </row>
    <row r="179" spans="1:6" ht="17">
      <c r="A179" s="171" t="s">
        <v>138</v>
      </c>
      <c r="B179" s="173" t="s">
        <v>116</v>
      </c>
      <c r="C179" s="172">
        <f>SummaryofOptions!$H$4</f>
        <v>0</v>
      </c>
      <c r="D179" s="172">
        <f>SummaryofOptions!$H$5</f>
        <v>0</v>
      </c>
      <c r="E179" s="172">
        <f>SummaryofOptions!$H$6</f>
        <v>0</v>
      </c>
      <c r="F179" s="172">
        <f>SummaryofOptions!$H$7</f>
        <v>34000</v>
      </c>
    </row>
    <row r="180" spans="1:6" ht="17">
      <c r="A180" s="171"/>
      <c r="B180" s="171" t="s">
        <v>117</v>
      </c>
      <c r="C180" s="172">
        <f>SummaryofOptions!$I$4</f>
        <v>0</v>
      </c>
      <c r="D180" s="172">
        <f>SummaryofOptions!$I$5</f>
        <v>300000</v>
      </c>
      <c r="E180" s="172">
        <f>SummaryofOptions!$I$6</f>
        <v>0</v>
      </c>
      <c r="F180" s="172">
        <f>SummaryofOptions!$I$7</f>
        <v>0</v>
      </c>
    </row>
    <row r="181" spans="1:6" ht="17">
      <c r="A181" s="173" t="s">
        <v>139</v>
      </c>
      <c r="B181" s="173" t="s">
        <v>116</v>
      </c>
      <c r="C181" s="172">
        <f>SummaryofOptions!$J$4</f>
        <v>0</v>
      </c>
      <c r="D181" s="172">
        <f>SummaryofOptions!$J$5</f>
        <v>0</v>
      </c>
      <c r="E181" s="172">
        <f>SummaryofOptions!$J$6</f>
        <v>400000</v>
      </c>
      <c r="F181" s="172">
        <f>SummaryofOptions!$J$7</f>
        <v>68000</v>
      </c>
    </row>
    <row r="182" spans="1:6" ht="17">
      <c r="A182" s="171"/>
      <c r="B182" s="171" t="s">
        <v>117</v>
      </c>
      <c r="C182" s="172">
        <f>SummaryofOptions!$K$4</f>
        <v>0</v>
      </c>
      <c r="D182" s="172">
        <f>SummaryofOptions!$K$5</f>
        <v>450000</v>
      </c>
      <c r="E182" s="172">
        <f>SummaryofOptions!$K$6</f>
        <v>2400000</v>
      </c>
      <c r="F182" s="172">
        <f>SummaryofOptions!$K$7</f>
        <v>0</v>
      </c>
    </row>
    <row r="183" spans="1:6" ht="17">
      <c r="A183" s="171" t="s">
        <v>140</v>
      </c>
      <c r="B183" s="171" t="s">
        <v>116</v>
      </c>
      <c r="C183" s="172">
        <f>SummaryofOptions!$L$4</f>
        <v>33000</v>
      </c>
      <c r="D183" s="172">
        <f>SummaryofOptions!$L$5</f>
        <v>332500</v>
      </c>
      <c r="E183" s="172">
        <f>SummaryofOptions!$L$6</f>
        <v>0</v>
      </c>
      <c r="F183" s="172">
        <f>SummaryofOptions!$L$7</f>
        <v>189000</v>
      </c>
    </row>
    <row r="184" spans="1:6" ht="17">
      <c r="A184" s="171"/>
      <c r="B184" s="171" t="s">
        <v>117</v>
      </c>
      <c r="C184" s="172">
        <f>SummaryofOptions!$M$4</f>
        <v>37500</v>
      </c>
      <c r="D184" s="172">
        <f>SummaryofOptions!$M$5</f>
        <v>1274250</v>
      </c>
      <c r="E184" s="172">
        <f>SummaryofOptions!$M$6</f>
        <v>0</v>
      </c>
      <c r="F184" s="172">
        <f>SummaryofOptions!$M$7</f>
        <v>0</v>
      </c>
    </row>
    <row r="185" spans="1:6" ht="17">
      <c r="A185" s="171" t="s">
        <v>141</v>
      </c>
      <c r="B185" s="171" t="s">
        <v>116</v>
      </c>
      <c r="C185" s="172">
        <f>SummaryofOptions!$N$4</f>
        <v>62000</v>
      </c>
      <c r="D185" s="172">
        <f>SummaryofOptions!$N$5</f>
        <v>498250</v>
      </c>
      <c r="E185" s="172">
        <f>SummaryofOptions!$N$6</f>
        <v>400000</v>
      </c>
      <c r="F185" s="172">
        <f>SummaryofOptions!$N$7</f>
        <v>371000</v>
      </c>
    </row>
    <row r="186" spans="1:6" ht="17">
      <c r="A186" s="171"/>
      <c r="B186" s="171" t="s">
        <v>117</v>
      </c>
      <c r="C186" s="172">
        <f>SummaryofOptions!$O$4</f>
        <v>75000</v>
      </c>
      <c r="D186" s="172">
        <f>SummaryofOptions!$O$5</f>
        <v>1996875</v>
      </c>
      <c r="E186" s="172">
        <f>SummaryofOptions!$O$6</f>
        <v>2400000</v>
      </c>
      <c r="F186" s="172">
        <f>SummaryofOptions!$O$7</f>
        <v>0</v>
      </c>
    </row>
    <row r="187" spans="1:6">
      <c r="A187" s="174"/>
      <c r="B187" s="174"/>
      <c r="C187" s="174"/>
      <c r="D187" s="174"/>
      <c r="E187" s="174"/>
      <c r="F187" s="174"/>
    </row>
  </sheetData>
  <phoneticPr fontId="8" type="noConversion"/>
  <pageMargins left="0.75" right="0.75" top="1" bottom="1" header="0.5" footer="0.5"/>
  <pageSetup orientation="landscape"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0"/>
  <sheetViews>
    <sheetView tabSelected="1" topLeftCell="K1" workbookViewId="0">
      <pane ySplit="2" topLeftCell="A32" activePane="bottomLeft" state="frozen"/>
      <selection pane="bottomLeft" activeCell="S34" sqref="S34:T35"/>
    </sheetView>
  </sheetViews>
  <sheetFormatPr baseColWidth="10" defaultColWidth="17.1640625" defaultRowHeight="12.75" customHeight="1" x14ac:dyDescent="0"/>
  <cols>
    <col min="1" max="1" width="18.83203125" style="35" customWidth="1"/>
    <col min="2" max="2" width="32.6640625" style="35" customWidth="1"/>
    <col min="3" max="3" width="30.83203125" style="35" customWidth="1"/>
    <col min="4" max="4" width="21" style="35" customWidth="1"/>
    <col min="5" max="6" width="14" style="35" customWidth="1"/>
    <col min="7" max="11" width="11.83203125" style="35" customWidth="1"/>
    <col min="12" max="12" width="11.83203125" style="195" customWidth="1"/>
    <col min="13" max="13" width="11.83203125" style="35" customWidth="1"/>
    <col min="14" max="14" width="11.83203125" style="198" customWidth="1"/>
    <col min="15" max="24" width="11.83203125" style="80" customWidth="1"/>
    <col min="25" max="25" width="38" style="35" customWidth="1"/>
    <col min="26" max="26" width="33.33203125" style="35" customWidth="1"/>
    <col min="27" max="27" width="18.5" style="35" customWidth="1"/>
    <col min="28" max="39" width="17.1640625" style="35" customWidth="1"/>
    <col min="40" max="16384" width="17.1640625" style="35"/>
  </cols>
  <sheetData>
    <row r="1" spans="1:39" ht="37" thickBot="1">
      <c r="A1" s="6" t="s">
        <v>60</v>
      </c>
      <c r="B1" s="7" t="s">
        <v>47</v>
      </c>
      <c r="C1" s="7" t="s">
        <v>42</v>
      </c>
      <c r="D1" s="7" t="s">
        <v>57</v>
      </c>
      <c r="E1" s="7" t="s">
        <v>48</v>
      </c>
      <c r="F1" s="7" t="s">
        <v>12</v>
      </c>
      <c r="G1" s="34" t="s">
        <v>32</v>
      </c>
      <c r="H1" s="221" t="s">
        <v>114</v>
      </c>
      <c r="I1" s="222"/>
      <c r="J1" s="185" t="s">
        <v>5</v>
      </c>
      <c r="K1" s="223" t="s">
        <v>115</v>
      </c>
      <c r="L1" s="224"/>
      <c r="M1" s="199" t="s">
        <v>5</v>
      </c>
      <c r="N1" s="185" t="s">
        <v>5</v>
      </c>
      <c r="O1" s="225" t="s">
        <v>142</v>
      </c>
      <c r="P1" s="226"/>
      <c r="Q1" s="226"/>
      <c r="R1" s="227"/>
      <c r="S1" s="228" t="s">
        <v>143</v>
      </c>
      <c r="T1" s="229"/>
      <c r="U1" s="229"/>
      <c r="V1" s="230"/>
      <c r="W1" s="237" t="s">
        <v>150</v>
      </c>
      <c r="X1" s="238"/>
      <c r="Y1" s="210" t="s">
        <v>58</v>
      </c>
      <c r="Z1" s="7" t="s">
        <v>77</v>
      </c>
      <c r="AA1" s="7" t="s">
        <v>61</v>
      </c>
      <c r="AB1" s="7" t="s">
        <v>62</v>
      </c>
      <c r="AC1" s="1"/>
      <c r="AD1" s="1"/>
      <c r="AE1" s="1"/>
      <c r="AF1" s="1"/>
      <c r="AG1" s="1"/>
      <c r="AH1" s="1"/>
      <c r="AI1" s="1"/>
      <c r="AJ1" s="1"/>
      <c r="AK1" s="1"/>
      <c r="AL1" s="1"/>
      <c r="AM1" s="1"/>
    </row>
    <row r="2" spans="1:39" ht="25" thickBot="1">
      <c r="A2" s="6"/>
      <c r="B2" s="7"/>
      <c r="C2" s="7"/>
      <c r="D2" s="7"/>
      <c r="E2" s="7"/>
      <c r="F2" s="7"/>
      <c r="G2" s="34"/>
      <c r="H2" s="36" t="s">
        <v>116</v>
      </c>
      <c r="I2" s="37" t="s">
        <v>117</v>
      </c>
      <c r="J2" s="185" t="s">
        <v>146</v>
      </c>
      <c r="K2" s="38" t="s">
        <v>116</v>
      </c>
      <c r="L2" s="188" t="s">
        <v>117</v>
      </c>
      <c r="M2" s="201" t="s">
        <v>145</v>
      </c>
      <c r="N2" s="201" t="s">
        <v>144</v>
      </c>
      <c r="O2" s="39" t="s">
        <v>118</v>
      </c>
      <c r="P2" s="40" t="s">
        <v>119</v>
      </c>
      <c r="Q2" s="41" t="s">
        <v>120</v>
      </c>
      <c r="R2" s="42" t="s">
        <v>121</v>
      </c>
      <c r="S2" s="39" t="s">
        <v>118</v>
      </c>
      <c r="T2" s="40" t="s">
        <v>119</v>
      </c>
      <c r="U2" s="41" t="s">
        <v>120</v>
      </c>
      <c r="V2" s="42" t="s">
        <v>121</v>
      </c>
      <c r="W2" s="211" t="s">
        <v>148</v>
      </c>
      <c r="X2" s="211" t="s">
        <v>149</v>
      </c>
      <c r="Y2" s="7"/>
      <c r="Z2" s="7"/>
      <c r="AA2" s="7"/>
      <c r="AB2" s="7"/>
      <c r="AC2" s="1"/>
      <c r="AD2" s="1"/>
      <c r="AE2" s="1"/>
      <c r="AF2" s="1"/>
      <c r="AG2" s="1"/>
      <c r="AH2" s="1"/>
      <c r="AI2" s="1"/>
      <c r="AJ2" s="1"/>
      <c r="AK2" s="1"/>
      <c r="AL2" s="1"/>
      <c r="AM2" s="1"/>
    </row>
    <row r="3" spans="1:39" ht="18" customHeight="1">
      <c r="A3" s="43" t="s">
        <v>69</v>
      </c>
      <c r="B3" s="10"/>
      <c r="C3" s="10"/>
      <c r="D3" s="10"/>
      <c r="E3" s="11"/>
      <c r="F3" s="11"/>
      <c r="G3" s="44"/>
      <c r="H3" s="45"/>
      <c r="I3" s="46"/>
      <c r="J3" s="175"/>
      <c r="K3" s="45"/>
      <c r="L3" s="44"/>
      <c r="M3" s="200"/>
      <c r="N3" s="202"/>
      <c r="O3" s="47"/>
      <c r="P3" s="47"/>
      <c r="Q3" s="47"/>
      <c r="R3" s="47"/>
      <c r="S3" s="47"/>
      <c r="T3" s="47"/>
      <c r="U3" s="47"/>
      <c r="V3" s="47"/>
      <c r="W3" s="203"/>
      <c r="X3" s="203"/>
      <c r="Y3" s="10"/>
      <c r="Z3" s="10"/>
      <c r="AA3" s="10">
        <f>SUM(F4:F6)</f>
        <v>580</v>
      </c>
      <c r="AB3" s="10">
        <f>SUM(G4:G6)</f>
        <v>1120</v>
      </c>
      <c r="AC3" s="1"/>
      <c r="AD3" s="1"/>
      <c r="AE3" s="1"/>
      <c r="AF3" s="1"/>
      <c r="AG3" s="1"/>
      <c r="AH3" s="1"/>
      <c r="AI3" s="1"/>
      <c r="AJ3" s="1"/>
      <c r="AK3" s="1"/>
      <c r="AL3" s="1"/>
      <c r="AM3" s="1"/>
    </row>
    <row r="4" spans="1:39" ht="108">
      <c r="B4" s="1" t="s">
        <v>45</v>
      </c>
      <c r="C4" s="1" t="s">
        <v>17</v>
      </c>
      <c r="D4" s="1" t="s">
        <v>38</v>
      </c>
      <c r="E4" s="2" t="s">
        <v>20</v>
      </c>
      <c r="F4" s="2">
        <v>500</v>
      </c>
      <c r="G4" s="48">
        <v>1000</v>
      </c>
      <c r="H4" s="49">
        <v>0.5</v>
      </c>
      <c r="I4" s="50">
        <v>0.5</v>
      </c>
      <c r="J4" s="176">
        <f>SUM(H4:I4)</f>
        <v>1</v>
      </c>
      <c r="K4" s="49">
        <v>0</v>
      </c>
      <c r="L4" s="189">
        <v>0</v>
      </c>
      <c r="M4" s="54">
        <f>SUM(K4:L4)</f>
        <v>0</v>
      </c>
      <c r="N4" s="176">
        <f>SUM(J4+M4)</f>
        <v>1</v>
      </c>
      <c r="O4" s="51">
        <f>(F4*H4)*($C$33)</f>
        <v>25000</v>
      </c>
      <c r="P4" s="52">
        <f>(F4*I4)*$C$34</f>
        <v>37500</v>
      </c>
      <c r="Q4" s="52">
        <f>(G4*H4)*$C$33</f>
        <v>50000</v>
      </c>
      <c r="R4" s="53">
        <f>(G4*I4)*$C$34</f>
        <v>75000</v>
      </c>
      <c r="S4" s="51">
        <f>(F4*K4)*$C$33</f>
        <v>0</v>
      </c>
      <c r="T4" s="51">
        <f>(F4*L4)*$C$34</f>
        <v>0</v>
      </c>
      <c r="U4" s="51">
        <f>(G4*K4)*$C$33</f>
        <v>0</v>
      </c>
      <c r="V4" s="51">
        <f>(G4*L4)*$C$34</f>
        <v>0</v>
      </c>
      <c r="W4" s="205">
        <f t="shared" ref="W4:W6" si="0">SUM(O4+P4+S4+T4)</f>
        <v>62500</v>
      </c>
      <c r="X4" s="205">
        <f t="shared" ref="X4:X6" si="1">SUM(Q4+R4+U4+V4)</f>
        <v>125000</v>
      </c>
      <c r="Y4" s="1" t="s">
        <v>110</v>
      </c>
      <c r="Z4" s="1" t="s">
        <v>53</v>
      </c>
      <c r="AA4" s="1"/>
      <c r="AB4" s="1"/>
      <c r="AC4" s="1"/>
      <c r="AD4" s="1"/>
      <c r="AE4" s="1"/>
      <c r="AF4" s="1"/>
      <c r="AG4" s="1"/>
      <c r="AH4" s="1"/>
      <c r="AI4" s="1"/>
      <c r="AJ4" s="1"/>
      <c r="AK4" s="1"/>
      <c r="AL4" s="1"/>
      <c r="AM4" s="1"/>
    </row>
    <row r="5" spans="1:39" ht="36">
      <c r="B5" s="1" t="s">
        <v>34</v>
      </c>
      <c r="C5" s="1" t="s">
        <v>15</v>
      </c>
      <c r="D5" s="1"/>
      <c r="E5" s="2" t="s">
        <v>18</v>
      </c>
      <c r="F5" s="2">
        <v>40</v>
      </c>
      <c r="G5" s="48">
        <v>60</v>
      </c>
      <c r="H5" s="49">
        <v>1</v>
      </c>
      <c r="I5" s="50">
        <v>0</v>
      </c>
      <c r="J5" s="176">
        <f>SUM(H5:I5)</f>
        <v>1</v>
      </c>
      <c r="K5" s="49">
        <v>0</v>
      </c>
      <c r="L5" s="189">
        <v>0</v>
      </c>
      <c r="M5" s="54">
        <f t="shared" ref="M5:M6" si="2">SUM(K5:L5)</f>
        <v>0</v>
      </c>
      <c r="N5" s="176">
        <f t="shared" ref="N5:N6" si="3">SUM(J5+M5)</f>
        <v>1</v>
      </c>
      <c r="O5" s="51">
        <f>(F5*H5)*($C$33)</f>
        <v>4000</v>
      </c>
      <c r="P5" s="52">
        <f>(F5*I5)*$C$34</f>
        <v>0</v>
      </c>
      <c r="Q5" s="52">
        <f>(G5*H5)*$C$33</f>
        <v>6000</v>
      </c>
      <c r="R5" s="53">
        <f>(G5*I5)*$C$34</f>
        <v>0</v>
      </c>
      <c r="S5" s="51">
        <f>(F5*K5)*$C$33</f>
        <v>0</v>
      </c>
      <c r="T5" s="51">
        <f>(F5*L5)*$C$34</f>
        <v>0</v>
      </c>
      <c r="U5" s="51">
        <f>(G5*K5)*$C$33</f>
        <v>0</v>
      </c>
      <c r="V5" s="51">
        <f>(G5*L5)*$C$34</f>
        <v>0</v>
      </c>
      <c r="W5" s="205">
        <f t="shared" si="0"/>
        <v>4000</v>
      </c>
      <c r="X5" s="205">
        <f t="shared" si="1"/>
        <v>6000</v>
      </c>
      <c r="Y5" s="1"/>
      <c r="Z5" s="1"/>
      <c r="AA5" s="1"/>
      <c r="AB5" s="1"/>
      <c r="AC5" s="1"/>
      <c r="AD5" s="1"/>
      <c r="AE5" s="1"/>
      <c r="AF5" s="1"/>
      <c r="AG5" s="1"/>
      <c r="AH5" s="1"/>
      <c r="AI5" s="1"/>
      <c r="AJ5" s="1"/>
      <c r="AK5" s="1"/>
      <c r="AL5" s="1"/>
      <c r="AM5" s="1"/>
    </row>
    <row r="6" spans="1:39" ht="24">
      <c r="B6" s="1" t="s">
        <v>56</v>
      </c>
      <c r="C6" s="1" t="s">
        <v>40</v>
      </c>
      <c r="D6" s="1"/>
      <c r="E6" s="2" t="s">
        <v>18</v>
      </c>
      <c r="F6" s="2">
        <v>40</v>
      </c>
      <c r="G6" s="48">
        <v>60</v>
      </c>
      <c r="H6" s="49">
        <v>1</v>
      </c>
      <c r="I6" s="50">
        <v>0</v>
      </c>
      <c r="J6" s="176">
        <f>SUM(H6:I6)</f>
        <v>1</v>
      </c>
      <c r="K6" s="49">
        <v>0</v>
      </c>
      <c r="L6" s="189">
        <v>0</v>
      </c>
      <c r="M6" s="54">
        <f t="shared" si="2"/>
        <v>0</v>
      </c>
      <c r="N6" s="176">
        <f t="shared" si="3"/>
        <v>1</v>
      </c>
      <c r="O6" s="51">
        <f>(F6*H6)*($C$33)</f>
        <v>4000</v>
      </c>
      <c r="P6" s="52">
        <f>(F6*I6)*$C$34</f>
        <v>0</v>
      </c>
      <c r="Q6" s="52">
        <f>(G6*H6)*$C$33</f>
        <v>6000</v>
      </c>
      <c r="R6" s="53">
        <f>(G6*I6)*$C$34</f>
        <v>0</v>
      </c>
      <c r="S6" s="51">
        <f>(F6*K6)*$C$33</f>
        <v>0</v>
      </c>
      <c r="T6" s="51">
        <f>(F6*L6)*$C$34</f>
        <v>0</v>
      </c>
      <c r="U6" s="51">
        <f>(G6*K6)*$C$33</f>
        <v>0</v>
      </c>
      <c r="V6" s="51">
        <f>(G6*L6)*$C$34</f>
        <v>0</v>
      </c>
      <c r="W6" s="205">
        <f t="shared" si="0"/>
        <v>4000</v>
      </c>
      <c r="X6" s="205">
        <f t="shared" si="1"/>
        <v>6000</v>
      </c>
      <c r="Y6" s="1"/>
      <c r="Z6" s="1"/>
      <c r="AA6" s="1"/>
      <c r="AB6" s="1"/>
      <c r="AC6" s="1"/>
      <c r="AD6" s="1"/>
      <c r="AE6" s="1"/>
      <c r="AF6" s="1"/>
      <c r="AG6" s="1"/>
      <c r="AH6" s="1"/>
      <c r="AI6" s="1"/>
      <c r="AJ6" s="1"/>
      <c r="AK6" s="1"/>
      <c r="AL6" s="1"/>
      <c r="AM6" s="1"/>
    </row>
    <row r="7" spans="1:39" s="94" customFormat="1" ht="25" customHeight="1">
      <c r="A7" s="43" t="s">
        <v>128</v>
      </c>
      <c r="B7" s="101"/>
      <c r="C7" s="101"/>
      <c r="D7" s="101"/>
      <c r="E7" s="102"/>
      <c r="F7" s="102">
        <f>SUM(F4:F6)</f>
        <v>580</v>
      </c>
      <c r="G7" s="102">
        <f>SUM(G4:G6)</f>
        <v>1120</v>
      </c>
      <c r="H7" s="103"/>
      <c r="I7" s="104"/>
      <c r="J7" s="177"/>
      <c r="K7" s="103"/>
      <c r="L7" s="190"/>
      <c r="M7" s="102"/>
      <c r="N7" s="177"/>
      <c r="O7" s="39">
        <f>SUM(O4:O6)</f>
        <v>33000</v>
      </c>
      <c r="P7" s="39">
        <f t="shared" ref="P7:X7" si="4">SUM(P4:P6)</f>
        <v>37500</v>
      </c>
      <c r="Q7" s="39">
        <f t="shared" si="4"/>
        <v>62000</v>
      </c>
      <c r="R7" s="39">
        <f t="shared" si="4"/>
        <v>75000</v>
      </c>
      <c r="S7" s="39">
        <f t="shared" si="4"/>
        <v>0</v>
      </c>
      <c r="T7" s="39">
        <f t="shared" si="4"/>
        <v>0</v>
      </c>
      <c r="U7" s="39">
        <f t="shared" si="4"/>
        <v>0</v>
      </c>
      <c r="V7" s="39">
        <f t="shared" si="4"/>
        <v>0</v>
      </c>
      <c r="W7" s="39">
        <f t="shared" si="4"/>
        <v>70500</v>
      </c>
      <c r="X7" s="39">
        <f t="shared" si="4"/>
        <v>137000</v>
      </c>
      <c r="Y7" s="101"/>
      <c r="Z7" s="101"/>
      <c r="AA7" s="101">
        <f>SUM(F8:F10)</f>
        <v>4150</v>
      </c>
      <c r="AB7" s="101">
        <f>SUM(G8:G10)</f>
        <v>6250</v>
      </c>
      <c r="AC7" s="5"/>
      <c r="AD7" s="5"/>
      <c r="AE7" s="5"/>
      <c r="AF7" s="5"/>
      <c r="AG7" s="5"/>
      <c r="AH7" s="5"/>
      <c r="AI7" s="5"/>
      <c r="AJ7" s="5"/>
      <c r="AK7" s="5"/>
      <c r="AL7" s="5"/>
      <c r="AM7" s="5"/>
    </row>
    <row r="8" spans="1:39" ht="18" customHeight="1">
      <c r="A8" s="55" t="s">
        <v>67</v>
      </c>
      <c r="B8" s="8"/>
      <c r="C8" s="8"/>
      <c r="D8" s="8"/>
      <c r="E8" s="9"/>
      <c r="F8" s="9"/>
      <c r="G8" s="56"/>
      <c r="H8" s="57"/>
      <c r="I8" s="58"/>
      <c r="J8" s="186"/>
      <c r="K8" s="57"/>
      <c r="L8" s="56"/>
      <c r="M8" s="9"/>
      <c r="N8" s="186"/>
      <c r="O8" s="59"/>
      <c r="P8" s="59"/>
      <c r="Q8" s="59"/>
      <c r="R8" s="59"/>
      <c r="S8" s="59"/>
      <c r="T8" s="59"/>
      <c r="U8" s="59"/>
      <c r="V8" s="59"/>
      <c r="W8" s="59"/>
      <c r="X8" s="59"/>
      <c r="Y8" s="8"/>
      <c r="Z8" s="8"/>
      <c r="AA8" s="8">
        <f>SUM(F9:F20)</f>
        <v>9820</v>
      </c>
      <c r="AB8" s="8">
        <f>SUM(G9:G20)</f>
        <v>15295</v>
      </c>
      <c r="AC8" s="60" t="s">
        <v>5</v>
      </c>
      <c r="AD8" s="1"/>
      <c r="AE8" s="1"/>
      <c r="AF8" s="1"/>
      <c r="AG8" s="1"/>
      <c r="AH8" s="1"/>
      <c r="AI8" s="1"/>
      <c r="AJ8" s="1"/>
      <c r="AK8" s="1"/>
      <c r="AL8" s="1"/>
      <c r="AM8" s="1"/>
    </row>
    <row r="9" spans="1:39" ht="48">
      <c r="B9" s="1" t="s">
        <v>8</v>
      </c>
      <c r="C9" s="1" t="s">
        <v>50</v>
      </c>
      <c r="D9" s="1" t="s">
        <v>44</v>
      </c>
      <c r="E9" s="2" t="s">
        <v>19</v>
      </c>
      <c r="F9" s="2">
        <v>150</v>
      </c>
      <c r="G9" s="48">
        <v>250</v>
      </c>
      <c r="H9" s="49">
        <v>0.5</v>
      </c>
      <c r="I9" s="50">
        <v>0.5</v>
      </c>
      <c r="J9" s="176">
        <f>SUM(H9:I9)</f>
        <v>1</v>
      </c>
      <c r="K9" s="49">
        <v>0</v>
      </c>
      <c r="L9" s="189">
        <v>0</v>
      </c>
      <c r="M9" s="54">
        <f t="shared" ref="M9:M19" si="5">SUM(K9:L9)</f>
        <v>0</v>
      </c>
      <c r="N9" s="176">
        <f t="shared" ref="N9:N19" si="6">SUM(J9+M9)</f>
        <v>1</v>
      </c>
      <c r="O9" s="51">
        <f>(F9*H9)*($C$33)</f>
        <v>7500</v>
      </c>
      <c r="P9" s="52">
        <f>(F9*I9)*$C$34</f>
        <v>11250</v>
      </c>
      <c r="Q9" s="52">
        <f>(G9*H9)*$C$33</f>
        <v>12500</v>
      </c>
      <c r="R9" s="53">
        <f>(G9*I9)*$C$34</f>
        <v>18750</v>
      </c>
      <c r="S9" s="51">
        <f>(F9*K9)*$C$33</f>
        <v>0</v>
      </c>
      <c r="T9" s="51">
        <f>(F9*L9)*$C$34</f>
        <v>0</v>
      </c>
      <c r="U9" s="51">
        <f>(G9*K9)*$C$33</f>
        <v>0</v>
      </c>
      <c r="V9" s="51">
        <f>(G9*L9)*$C$34</f>
        <v>0</v>
      </c>
      <c r="W9" s="205">
        <f t="shared" ref="W9:W19" si="7">SUM(O9+P9+S9+T9)</f>
        <v>18750</v>
      </c>
      <c r="X9" s="205">
        <f t="shared" ref="X9:X19" si="8">SUM(Q9+R9+U9+V9)</f>
        <v>31250</v>
      </c>
      <c r="Y9" s="1" t="s">
        <v>27</v>
      </c>
      <c r="Z9" s="1" t="s">
        <v>74</v>
      </c>
      <c r="AA9" s="1"/>
      <c r="AB9" s="1"/>
      <c r="AC9" s="1"/>
      <c r="AD9" s="1"/>
      <c r="AE9" s="1"/>
      <c r="AF9" s="1"/>
      <c r="AG9" s="1"/>
      <c r="AH9" s="1"/>
      <c r="AI9" s="1"/>
      <c r="AJ9" s="1"/>
      <c r="AK9" s="1"/>
      <c r="AL9" s="1"/>
      <c r="AM9" s="1"/>
    </row>
    <row r="10" spans="1:39" ht="180">
      <c r="B10" s="1" t="s">
        <v>55</v>
      </c>
      <c r="C10" s="1" t="s">
        <v>122</v>
      </c>
      <c r="D10" s="1" t="s">
        <v>4</v>
      </c>
      <c r="E10" s="2" t="s">
        <v>20</v>
      </c>
      <c r="F10" s="2">
        <v>4000</v>
      </c>
      <c r="G10" s="48">
        <f>F10*1.5</f>
        <v>6000</v>
      </c>
      <c r="H10" s="49">
        <v>0.5</v>
      </c>
      <c r="I10" s="50">
        <v>0.5</v>
      </c>
      <c r="J10" s="176">
        <f>SUM(H10:I10)</f>
        <v>1</v>
      </c>
      <c r="K10" s="61">
        <v>0</v>
      </c>
      <c r="L10" s="191">
        <v>0</v>
      </c>
      <c r="M10" s="54">
        <f t="shared" si="5"/>
        <v>0</v>
      </c>
      <c r="N10" s="176">
        <f t="shared" si="6"/>
        <v>1</v>
      </c>
      <c r="O10" s="51">
        <f>(F10*H10)*($C$33)</f>
        <v>200000</v>
      </c>
      <c r="P10" s="52">
        <f>(F10*I10)*$C$34</f>
        <v>300000</v>
      </c>
      <c r="Q10" s="52">
        <f>(G10*H10)*$C$33</f>
        <v>300000</v>
      </c>
      <c r="R10" s="53">
        <f>(G10*I10)*$C$34</f>
        <v>450000</v>
      </c>
      <c r="S10" s="51">
        <f>(F10*K10)*$C$33</f>
        <v>0</v>
      </c>
      <c r="T10" s="51">
        <f>(F10*L10)*$C$34</f>
        <v>0</v>
      </c>
      <c r="U10" s="51">
        <f>(G10*K10)*$C$33</f>
        <v>0</v>
      </c>
      <c r="V10" s="51">
        <f>(G10*L10)*$C$34</f>
        <v>0</v>
      </c>
      <c r="W10" s="205">
        <f t="shared" si="7"/>
        <v>500000</v>
      </c>
      <c r="X10" s="205">
        <f t="shared" si="8"/>
        <v>750000</v>
      </c>
      <c r="Y10" s="1" t="s">
        <v>112</v>
      </c>
      <c r="Z10" s="1"/>
      <c r="AA10" s="1"/>
      <c r="AB10" s="1"/>
      <c r="AC10" s="1"/>
      <c r="AD10" s="1"/>
      <c r="AE10" s="1"/>
      <c r="AF10" s="1"/>
      <c r="AG10" s="1"/>
      <c r="AH10" s="1"/>
      <c r="AI10" s="1"/>
      <c r="AJ10" s="1"/>
      <c r="AK10" s="1"/>
      <c r="AL10" s="1"/>
      <c r="AM10" s="1"/>
    </row>
    <row r="11" spans="1:39" ht="24">
      <c r="B11" s="1" t="s">
        <v>24</v>
      </c>
      <c r="C11" s="1" t="s">
        <v>109</v>
      </c>
      <c r="D11" s="1"/>
      <c r="E11" s="2" t="s">
        <v>18</v>
      </c>
      <c r="F11" s="2">
        <v>40</v>
      </c>
      <c r="G11" s="48">
        <v>60</v>
      </c>
      <c r="H11" s="49">
        <v>0.5</v>
      </c>
      <c r="I11" s="50">
        <v>0.5</v>
      </c>
      <c r="J11" s="176">
        <f>SUM(H11:I11)</f>
        <v>1</v>
      </c>
      <c r="K11" s="49">
        <v>0</v>
      </c>
      <c r="L11" s="189">
        <v>0</v>
      </c>
      <c r="M11" s="54">
        <f t="shared" si="5"/>
        <v>0</v>
      </c>
      <c r="N11" s="176">
        <f t="shared" si="6"/>
        <v>1</v>
      </c>
      <c r="O11" s="51">
        <f>(F11*H11)*($C$33)</f>
        <v>2000</v>
      </c>
      <c r="P11" s="52">
        <f>(F11*I11)*$C$34</f>
        <v>3000</v>
      </c>
      <c r="Q11" s="52">
        <f>(G11*H11)*$C$33</f>
        <v>3000</v>
      </c>
      <c r="R11" s="53">
        <f>(G11*I11)*$C$34</f>
        <v>4500</v>
      </c>
      <c r="S11" s="51">
        <f>(F11*K11)*$C$33</f>
        <v>0</v>
      </c>
      <c r="T11" s="51">
        <f>(F11*L11)*$C$34</f>
        <v>0</v>
      </c>
      <c r="U11" s="51">
        <f>(G11*K11)*$C$33</f>
        <v>0</v>
      </c>
      <c r="V11" s="51">
        <f>(G11*L11)*$C$34</f>
        <v>0</v>
      </c>
      <c r="W11" s="205">
        <f t="shared" si="7"/>
        <v>5000</v>
      </c>
      <c r="X11" s="205">
        <f t="shared" si="8"/>
        <v>7500</v>
      </c>
      <c r="Y11" s="1"/>
      <c r="Z11" s="1"/>
      <c r="AA11" s="1"/>
      <c r="AB11" s="1"/>
      <c r="AC11" s="1"/>
      <c r="AD11" s="1"/>
      <c r="AE11" s="1"/>
      <c r="AF11" s="1"/>
      <c r="AG11" s="1"/>
      <c r="AH11" s="1"/>
      <c r="AI11" s="1"/>
      <c r="AJ11" s="1"/>
      <c r="AK11" s="1"/>
      <c r="AL11" s="1"/>
      <c r="AM11" s="1"/>
    </row>
    <row r="12" spans="1:39" ht="72">
      <c r="B12" s="1" t="s">
        <v>66</v>
      </c>
      <c r="C12" s="1" t="s">
        <v>29</v>
      </c>
      <c r="D12" s="1"/>
      <c r="E12" s="2" t="s">
        <v>18</v>
      </c>
      <c r="F12" s="2">
        <v>0</v>
      </c>
      <c r="G12" s="48">
        <v>40</v>
      </c>
      <c r="H12" s="49">
        <v>0.5</v>
      </c>
      <c r="I12" s="50">
        <v>0.5</v>
      </c>
      <c r="J12" s="176">
        <f>SUM(H12:I12)</f>
        <v>1</v>
      </c>
      <c r="K12" s="49">
        <v>0</v>
      </c>
      <c r="L12" s="189">
        <v>0</v>
      </c>
      <c r="M12" s="54">
        <f t="shared" si="5"/>
        <v>0</v>
      </c>
      <c r="N12" s="176">
        <f t="shared" si="6"/>
        <v>1</v>
      </c>
      <c r="O12" s="51">
        <f>(F12*H12)*($C$33)</f>
        <v>0</v>
      </c>
      <c r="P12" s="52">
        <f>(F12*I12)*$C$34</f>
        <v>0</v>
      </c>
      <c r="Q12" s="52">
        <f>(G12*H12)*$C$33</f>
        <v>2000</v>
      </c>
      <c r="R12" s="53">
        <f>(G12*I12)*$C$34</f>
        <v>3000</v>
      </c>
      <c r="S12" s="51">
        <f>(F12*K12)*$C$33</f>
        <v>0</v>
      </c>
      <c r="T12" s="51">
        <f>(F12*L12)*$C$34</f>
        <v>0</v>
      </c>
      <c r="U12" s="51">
        <f>(G12*K12)*$C$33</f>
        <v>0</v>
      </c>
      <c r="V12" s="51">
        <f>(G12*L12)*$C$34</f>
        <v>0</v>
      </c>
      <c r="W12" s="205">
        <f t="shared" si="7"/>
        <v>0</v>
      </c>
      <c r="X12" s="205">
        <f t="shared" si="8"/>
        <v>5000</v>
      </c>
      <c r="Y12" s="1" t="s">
        <v>10</v>
      </c>
      <c r="Z12" s="1" t="s">
        <v>28</v>
      </c>
      <c r="AA12" s="1"/>
      <c r="AB12" s="1"/>
      <c r="AC12" s="1"/>
      <c r="AD12" s="1"/>
      <c r="AE12" s="1"/>
      <c r="AF12" s="1"/>
      <c r="AG12" s="1"/>
      <c r="AH12" s="1"/>
      <c r="AI12" s="1"/>
      <c r="AJ12" s="1"/>
      <c r="AK12" s="1"/>
      <c r="AL12" s="1"/>
      <c r="AM12" s="1"/>
    </row>
    <row r="13" spans="1:39" ht="36">
      <c r="B13" s="1" t="s">
        <v>43</v>
      </c>
      <c r="C13" s="1" t="s">
        <v>9</v>
      </c>
      <c r="D13" s="1"/>
      <c r="E13" s="2" t="s">
        <v>19</v>
      </c>
      <c r="F13" s="2">
        <v>150</v>
      </c>
      <c r="G13" s="48">
        <v>250</v>
      </c>
      <c r="H13" s="49">
        <v>0.5</v>
      </c>
      <c r="I13" s="50">
        <v>0.5</v>
      </c>
      <c r="J13" s="176">
        <f>SUM(H13:I13)</f>
        <v>1</v>
      </c>
      <c r="K13" s="61">
        <v>0</v>
      </c>
      <c r="L13" s="191">
        <v>0</v>
      </c>
      <c r="M13" s="54">
        <f t="shared" si="5"/>
        <v>0</v>
      </c>
      <c r="N13" s="176">
        <f t="shared" si="6"/>
        <v>1</v>
      </c>
      <c r="O13" s="51">
        <f>(F13*H13)*($C$33)</f>
        <v>7500</v>
      </c>
      <c r="P13" s="52">
        <f>(F13*I13)*$C$34</f>
        <v>11250</v>
      </c>
      <c r="Q13" s="52">
        <f>(G13*H13)*$C$33</f>
        <v>12500</v>
      </c>
      <c r="R13" s="53">
        <f>(G13*I13)*$C$34</f>
        <v>18750</v>
      </c>
      <c r="S13" s="51">
        <f>(F13*K13)*$C$33</f>
        <v>0</v>
      </c>
      <c r="T13" s="51">
        <f>(F13*L13)*$C$34</f>
        <v>0</v>
      </c>
      <c r="U13" s="51">
        <f>(G13*K13)*$C$33</f>
        <v>0</v>
      </c>
      <c r="V13" s="51">
        <f>(G13*L13)*$C$34</f>
        <v>0</v>
      </c>
      <c r="W13" s="205">
        <f t="shared" si="7"/>
        <v>18750</v>
      </c>
      <c r="X13" s="205">
        <f t="shared" si="8"/>
        <v>31250</v>
      </c>
      <c r="Y13" s="1" t="s">
        <v>59</v>
      </c>
      <c r="Z13" s="1"/>
      <c r="AA13" s="1"/>
      <c r="AB13" s="1"/>
      <c r="AC13" s="1"/>
      <c r="AD13" s="1"/>
      <c r="AE13" s="1"/>
      <c r="AF13" s="1"/>
      <c r="AG13" s="1"/>
      <c r="AH13" s="1"/>
      <c r="AI13" s="1"/>
      <c r="AJ13" s="1"/>
      <c r="AK13" s="1"/>
      <c r="AL13" s="1"/>
      <c r="AM13" s="1"/>
    </row>
    <row r="14" spans="1:39" ht="60">
      <c r="B14" s="1" t="s">
        <v>52</v>
      </c>
      <c r="C14" s="1" t="s">
        <v>123</v>
      </c>
      <c r="D14" s="1" t="s">
        <v>49</v>
      </c>
      <c r="E14" s="2" t="s">
        <v>20</v>
      </c>
      <c r="F14" s="2">
        <v>4000</v>
      </c>
      <c r="G14" s="48">
        <v>6000</v>
      </c>
      <c r="H14" s="49">
        <v>0.2</v>
      </c>
      <c r="I14" s="50">
        <v>0.8</v>
      </c>
      <c r="J14" s="176">
        <f t="shared" ref="J14:J19" si="9">SUM(H14:I14)</f>
        <v>1</v>
      </c>
      <c r="K14" s="61">
        <v>0</v>
      </c>
      <c r="L14" s="191">
        <v>0.5</v>
      </c>
      <c r="M14" s="54">
        <f t="shared" si="5"/>
        <v>0.5</v>
      </c>
      <c r="N14" s="176">
        <f t="shared" si="6"/>
        <v>1.5</v>
      </c>
      <c r="O14" s="51">
        <f>(F14*H14)*($C$33)</f>
        <v>80000</v>
      </c>
      <c r="P14" s="52">
        <f>(F14*I14)*$C$34</f>
        <v>480000</v>
      </c>
      <c r="Q14" s="52">
        <f>(G14*H14)*$C$33</f>
        <v>120000</v>
      </c>
      <c r="R14" s="53">
        <f>(G14*I14)*$C$34</f>
        <v>720000</v>
      </c>
      <c r="S14" s="51">
        <f>(F14*K14)*$C$33</f>
        <v>0</v>
      </c>
      <c r="T14" s="51">
        <f>(F14*L14)*$C$34</f>
        <v>300000</v>
      </c>
      <c r="U14" s="51">
        <f>(G14*K14)*$C$33</f>
        <v>0</v>
      </c>
      <c r="V14" s="51">
        <f>(G14*L14)*$C$34</f>
        <v>450000</v>
      </c>
      <c r="W14" s="205">
        <f t="shared" si="7"/>
        <v>860000</v>
      </c>
      <c r="X14" s="205">
        <f t="shared" si="8"/>
        <v>1290000</v>
      </c>
      <c r="Y14" s="1" t="s">
        <v>41</v>
      </c>
      <c r="Z14" s="1" t="s">
        <v>72</v>
      </c>
      <c r="AA14" s="1"/>
      <c r="AB14" s="1"/>
      <c r="AC14" s="1"/>
      <c r="AD14" s="1"/>
      <c r="AE14" s="1"/>
      <c r="AF14" s="1"/>
      <c r="AG14" s="1"/>
      <c r="AH14" s="1"/>
      <c r="AI14" s="1"/>
      <c r="AJ14" s="1"/>
      <c r="AK14" s="1"/>
      <c r="AL14" s="1"/>
      <c r="AM14" s="1"/>
    </row>
    <row r="15" spans="1:39" ht="24">
      <c r="B15" s="1" t="s">
        <v>1</v>
      </c>
      <c r="C15" s="1" t="s">
        <v>25</v>
      </c>
      <c r="D15" s="1"/>
      <c r="E15" s="2" t="s">
        <v>18</v>
      </c>
      <c r="F15" s="2">
        <v>40</v>
      </c>
      <c r="G15" s="48">
        <v>60</v>
      </c>
      <c r="H15" s="49">
        <v>1</v>
      </c>
      <c r="I15" s="50">
        <v>0</v>
      </c>
      <c r="J15" s="176">
        <f t="shared" si="9"/>
        <v>1</v>
      </c>
      <c r="K15" s="49">
        <v>0</v>
      </c>
      <c r="L15" s="189">
        <v>0</v>
      </c>
      <c r="M15" s="54">
        <f t="shared" si="5"/>
        <v>0</v>
      </c>
      <c r="N15" s="176">
        <f t="shared" si="6"/>
        <v>1</v>
      </c>
      <c r="O15" s="51">
        <f>(F15*H15)*($C$33)</f>
        <v>4000</v>
      </c>
      <c r="P15" s="52">
        <f>(F15*I15)*$C$34</f>
        <v>0</v>
      </c>
      <c r="Q15" s="52">
        <f>(G15*H15)*$C$33</f>
        <v>6000</v>
      </c>
      <c r="R15" s="53">
        <f>(G15*I15)*$C$34</f>
        <v>0</v>
      </c>
      <c r="S15" s="51">
        <f>(F15*K15)*$C$33</f>
        <v>0</v>
      </c>
      <c r="T15" s="51">
        <f>(F15*L15)*$C$34</f>
        <v>0</v>
      </c>
      <c r="U15" s="51">
        <f>(G15*K15)*$C$33</f>
        <v>0</v>
      </c>
      <c r="V15" s="51">
        <f>(G15*L15)*$C$34</f>
        <v>0</v>
      </c>
      <c r="W15" s="205">
        <f t="shared" si="7"/>
        <v>4000</v>
      </c>
      <c r="X15" s="205">
        <f t="shared" si="8"/>
        <v>6000</v>
      </c>
      <c r="Y15" s="1" t="s">
        <v>13</v>
      </c>
      <c r="Z15" s="35" t="s">
        <v>73</v>
      </c>
      <c r="AA15" s="1"/>
      <c r="AB15" s="1"/>
      <c r="AC15" s="1"/>
      <c r="AD15" s="1"/>
      <c r="AE15" s="1"/>
      <c r="AF15" s="1"/>
      <c r="AG15" s="1"/>
      <c r="AH15" s="1"/>
      <c r="AI15" s="1"/>
      <c r="AJ15" s="1"/>
      <c r="AK15" s="1"/>
      <c r="AL15" s="1"/>
      <c r="AM15" s="1"/>
    </row>
    <row r="16" spans="1:39" ht="48">
      <c r="B16" s="1" t="s">
        <v>11</v>
      </c>
      <c r="C16" s="1" t="s">
        <v>21</v>
      </c>
      <c r="D16" s="1" t="s">
        <v>4</v>
      </c>
      <c r="E16" s="2" t="s">
        <v>20</v>
      </c>
      <c r="F16" s="2">
        <v>1000</v>
      </c>
      <c r="G16" s="48">
        <f>F16*2</f>
        <v>2000</v>
      </c>
      <c r="H16" s="49">
        <v>0</v>
      </c>
      <c r="I16" s="50">
        <v>1</v>
      </c>
      <c r="J16" s="176">
        <f t="shared" si="9"/>
        <v>1</v>
      </c>
      <c r="K16" s="49">
        <v>0</v>
      </c>
      <c r="L16" s="189">
        <v>0</v>
      </c>
      <c r="M16" s="54">
        <f t="shared" si="5"/>
        <v>0</v>
      </c>
      <c r="N16" s="176">
        <f t="shared" si="6"/>
        <v>1</v>
      </c>
      <c r="O16" s="51">
        <f>(F16*H16)*($C$33)</f>
        <v>0</v>
      </c>
      <c r="P16" s="52">
        <f>(F16*I16)*$C$34</f>
        <v>150000</v>
      </c>
      <c r="Q16" s="52">
        <f>(G16*H16)*$C$33</f>
        <v>0</v>
      </c>
      <c r="R16" s="53">
        <f>(G16*I16)*$C$34</f>
        <v>300000</v>
      </c>
      <c r="S16" s="51">
        <f>(F16*K16)*$C$33</f>
        <v>0</v>
      </c>
      <c r="T16" s="51">
        <f>(F16*L16)*$C$34</f>
        <v>0</v>
      </c>
      <c r="U16" s="51">
        <f>(G16*K16)*$C$33</f>
        <v>0</v>
      </c>
      <c r="V16" s="51">
        <f>(G16*L16)*$C$34</f>
        <v>0</v>
      </c>
      <c r="W16" s="205">
        <f t="shared" si="7"/>
        <v>150000</v>
      </c>
      <c r="X16" s="205">
        <f t="shared" si="8"/>
        <v>300000</v>
      </c>
      <c r="Y16" s="1" t="s">
        <v>30</v>
      </c>
      <c r="Z16" s="1" t="s">
        <v>26</v>
      </c>
      <c r="AA16" s="1"/>
      <c r="AB16" s="1"/>
      <c r="AC16" s="1"/>
      <c r="AD16" s="1"/>
      <c r="AE16" s="1"/>
      <c r="AF16" s="1"/>
      <c r="AG16" s="1"/>
      <c r="AH16" s="1"/>
      <c r="AI16" s="1"/>
      <c r="AJ16" s="1"/>
      <c r="AK16" s="1"/>
      <c r="AL16" s="1"/>
      <c r="AM16" s="1"/>
    </row>
    <row r="17" spans="1:39" ht="36">
      <c r="B17" s="1" t="s">
        <v>63</v>
      </c>
      <c r="C17" s="1" t="s">
        <v>64</v>
      </c>
      <c r="D17" s="1" t="s">
        <v>49</v>
      </c>
      <c r="E17" s="2" t="s">
        <v>19</v>
      </c>
      <c r="F17" s="2">
        <v>150</v>
      </c>
      <c r="G17" s="48">
        <v>150</v>
      </c>
      <c r="H17" s="49">
        <v>1</v>
      </c>
      <c r="I17" s="50">
        <v>0</v>
      </c>
      <c r="J17" s="176">
        <f t="shared" si="9"/>
        <v>1</v>
      </c>
      <c r="K17" s="49">
        <v>0</v>
      </c>
      <c r="L17" s="189">
        <v>0</v>
      </c>
      <c r="M17" s="54">
        <f t="shared" si="5"/>
        <v>0</v>
      </c>
      <c r="N17" s="176">
        <f t="shared" si="6"/>
        <v>1</v>
      </c>
      <c r="O17" s="51">
        <f>(F17*H17)*($C$33)</f>
        <v>15000</v>
      </c>
      <c r="P17" s="52">
        <f>(F17*I17)*$C$34</f>
        <v>0</v>
      </c>
      <c r="Q17" s="52">
        <f>(G17*H17)*$C$33</f>
        <v>15000</v>
      </c>
      <c r="R17" s="53">
        <f>(G17*I17)*$C$34</f>
        <v>0</v>
      </c>
      <c r="S17" s="51">
        <f>(F17*K17)*$C$33</f>
        <v>0</v>
      </c>
      <c r="T17" s="51">
        <f>(F17*L17)*$C$34</f>
        <v>0</v>
      </c>
      <c r="U17" s="51">
        <f>(G17*K17)*$C$33</f>
        <v>0</v>
      </c>
      <c r="V17" s="51">
        <f>(G17*L17)*$C$34</f>
        <v>0</v>
      </c>
      <c r="W17" s="205">
        <f t="shared" si="7"/>
        <v>15000</v>
      </c>
      <c r="X17" s="205">
        <f t="shared" si="8"/>
        <v>15000</v>
      </c>
      <c r="Y17" s="1" t="s">
        <v>65</v>
      </c>
      <c r="Z17" s="1"/>
      <c r="AA17" s="1"/>
      <c r="AB17" s="1"/>
      <c r="AC17" s="1"/>
      <c r="AD17" s="1"/>
      <c r="AE17" s="1"/>
      <c r="AF17" s="1"/>
      <c r="AG17" s="1"/>
      <c r="AH17" s="1"/>
      <c r="AI17" s="1"/>
      <c r="AJ17" s="1"/>
      <c r="AK17" s="1"/>
      <c r="AL17" s="1"/>
      <c r="AM17" s="1"/>
    </row>
    <row r="18" spans="1:39" ht="60">
      <c r="B18" s="1" t="s">
        <v>35</v>
      </c>
      <c r="C18" s="1" t="s">
        <v>0</v>
      </c>
      <c r="D18" s="1" t="s">
        <v>51</v>
      </c>
      <c r="E18" s="2" t="s">
        <v>19</v>
      </c>
      <c r="F18" s="2">
        <v>150</v>
      </c>
      <c r="G18" s="48">
        <v>225</v>
      </c>
      <c r="H18" s="61">
        <v>0.5</v>
      </c>
      <c r="I18" s="62">
        <v>0.5</v>
      </c>
      <c r="J18" s="176">
        <f t="shared" si="9"/>
        <v>1</v>
      </c>
      <c r="K18" s="61">
        <v>0</v>
      </c>
      <c r="L18" s="189">
        <v>0</v>
      </c>
      <c r="M18" s="54">
        <f t="shared" si="5"/>
        <v>0</v>
      </c>
      <c r="N18" s="176">
        <f t="shared" si="6"/>
        <v>1</v>
      </c>
      <c r="O18" s="51">
        <f>(F18*H18)*($C$33)</f>
        <v>7500</v>
      </c>
      <c r="P18" s="52">
        <f>(F18*I18)*$C$34</f>
        <v>11250</v>
      </c>
      <c r="Q18" s="52">
        <f>(G18*H18)*$C$33</f>
        <v>11250</v>
      </c>
      <c r="R18" s="53">
        <f>(G18*I18)*$C$34</f>
        <v>16875</v>
      </c>
      <c r="S18" s="51">
        <f>(F18*K18)*$C$33</f>
        <v>0</v>
      </c>
      <c r="T18" s="51">
        <f>(F18*L18)*$C$34</f>
        <v>0</v>
      </c>
      <c r="U18" s="51">
        <f>(G18*K18)*$C$33</f>
        <v>0</v>
      </c>
      <c r="V18" s="51">
        <f>(G18*L18)*$C$34</f>
        <v>0</v>
      </c>
      <c r="W18" s="205">
        <f t="shared" si="7"/>
        <v>18750</v>
      </c>
      <c r="X18" s="205">
        <f t="shared" si="8"/>
        <v>28125</v>
      </c>
      <c r="Y18" s="1" t="s">
        <v>54</v>
      </c>
      <c r="Z18" s="1" t="s">
        <v>23</v>
      </c>
      <c r="AA18" s="1"/>
      <c r="AB18" s="1"/>
      <c r="AC18" s="1"/>
      <c r="AD18" s="1"/>
      <c r="AE18" s="1"/>
      <c r="AF18" s="1"/>
      <c r="AG18" s="1"/>
      <c r="AH18" s="1"/>
      <c r="AI18" s="1"/>
      <c r="AJ18" s="1"/>
      <c r="AK18" s="1"/>
      <c r="AL18" s="1"/>
      <c r="AM18" s="1"/>
    </row>
    <row r="19" spans="1:39" ht="48">
      <c r="B19" s="1" t="s">
        <v>16</v>
      </c>
      <c r="C19" s="1" t="s">
        <v>46</v>
      </c>
      <c r="D19" s="1" t="s">
        <v>49</v>
      </c>
      <c r="E19" s="2" t="s">
        <v>19</v>
      </c>
      <c r="F19" s="2">
        <v>100</v>
      </c>
      <c r="G19" s="48">
        <v>200</v>
      </c>
      <c r="H19" s="61">
        <v>0.5</v>
      </c>
      <c r="I19" s="62">
        <v>0.5</v>
      </c>
      <c r="J19" s="176">
        <f t="shared" si="9"/>
        <v>1</v>
      </c>
      <c r="K19" s="61">
        <v>0</v>
      </c>
      <c r="L19" s="191">
        <v>0</v>
      </c>
      <c r="M19" s="54">
        <f t="shared" si="5"/>
        <v>0</v>
      </c>
      <c r="N19" s="176">
        <f t="shared" si="6"/>
        <v>1</v>
      </c>
      <c r="O19" s="51">
        <f>(F19*H19)*($C$33)</f>
        <v>5000</v>
      </c>
      <c r="P19" s="52">
        <f>(F19*I19)*$C$34</f>
        <v>7500</v>
      </c>
      <c r="Q19" s="52">
        <f>(G19*H19)*$C$33</f>
        <v>10000</v>
      </c>
      <c r="R19" s="53">
        <f>(G19*I19)*$C$34</f>
        <v>15000</v>
      </c>
      <c r="S19" s="51">
        <f>(F19*K19)*$C$33</f>
        <v>0</v>
      </c>
      <c r="T19" s="51">
        <f>(F19*L19)*$C$34</f>
        <v>0</v>
      </c>
      <c r="U19" s="51">
        <f>(G19*K19)*$C$33</f>
        <v>0</v>
      </c>
      <c r="V19" s="51">
        <f>(G19*L19)*$C$34</f>
        <v>0</v>
      </c>
      <c r="W19" s="205">
        <f t="shared" si="7"/>
        <v>12500</v>
      </c>
      <c r="X19" s="205">
        <f t="shared" si="8"/>
        <v>25000</v>
      </c>
      <c r="Y19" s="1" t="s">
        <v>75</v>
      </c>
      <c r="Z19" s="1"/>
      <c r="AA19" s="1"/>
      <c r="AB19" s="1"/>
      <c r="AC19" s="1"/>
      <c r="AD19" s="1"/>
      <c r="AE19" s="1"/>
      <c r="AF19" s="1"/>
      <c r="AG19" s="1"/>
      <c r="AH19" s="1"/>
      <c r="AI19" s="1"/>
      <c r="AJ19" s="1"/>
      <c r="AK19" s="1"/>
      <c r="AL19" s="1"/>
      <c r="AM19" s="1"/>
    </row>
    <row r="20" spans="1:39" ht="48">
      <c r="B20" s="1" t="s">
        <v>2</v>
      </c>
      <c r="C20" s="1" t="s">
        <v>6</v>
      </c>
      <c r="D20" s="1" t="s">
        <v>49</v>
      </c>
      <c r="E20" s="2" t="s">
        <v>18</v>
      </c>
      <c r="F20" s="2">
        <v>40</v>
      </c>
      <c r="G20" s="48">
        <v>60</v>
      </c>
      <c r="H20" s="49">
        <v>1</v>
      </c>
      <c r="I20" s="50">
        <v>0</v>
      </c>
      <c r="J20" s="176">
        <f t="shared" ref="J20" si="10">SUM(H20:I20)</f>
        <v>1</v>
      </c>
      <c r="K20" s="61">
        <v>0</v>
      </c>
      <c r="L20" s="189">
        <v>0</v>
      </c>
      <c r="M20" s="54">
        <f t="shared" ref="M20" si="11">SUM(K20:L20)</f>
        <v>0</v>
      </c>
      <c r="N20" s="176">
        <f t="shared" ref="N20" si="12">SUM(J20+M20)</f>
        <v>1</v>
      </c>
      <c r="O20" s="51">
        <f>(F20*H20)*($C$33)</f>
        <v>4000</v>
      </c>
      <c r="P20" s="52">
        <f>(F20*I20)*$C$34</f>
        <v>0</v>
      </c>
      <c r="Q20" s="52">
        <f>(G20*H20)*$C$33</f>
        <v>6000</v>
      </c>
      <c r="R20" s="53">
        <f>(G20*I20)*$C$34</f>
        <v>0</v>
      </c>
      <c r="S20" s="51">
        <f>(F20*K20)*$C$33</f>
        <v>0</v>
      </c>
      <c r="T20" s="51">
        <f>(F20*L20)*$C$34</f>
        <v>0</v>
      </c>
      <c r="U20" s="51">
        <f>(G20*K20)*$C$33</f>
        <v>0</v>
      </c>
      <c r="V20" s="51">
        <f>(G20*L20)*$C$34</f>
        <v>0</v>
      </c>
      <c r="W20" s="205">
        <f t="shared" ref="W20" si="13">SUM(O20+P20+S20+T20)</f>
        <v>4000</v>
      </c>
      <c r="X20" s="205">
        <f t="shared" ref="X20" si="14">SUM(Q20+R20+U20+V20)</f>
        <v>6000</v>
      </c>
      <c r="Y20" s="1" t="s">
        <v>111</v>
      </c>
      <c r="Z20" s="1"/>
      <c r="AA20" s="1"/>
      <c r="AB20" s="1"/>
      <c r="AC20" s="1"/>
      <c r="AD20" s="1"/>
      <c r="AE20" s="1"/>
      <c r="AF20" s="1"/>
      <c r="AG20" s="1"/>
      <c r="AH20" s="1"/>
      <c r="AI20" s="1"/>
      <c r="AJ20" s="1"/>
      <c r="AK20" s="1"/>
      <c r="AL20" s="1"/>
      <c r="AM20" s="1"/>
    </row>
    <row r="21" spans="1:39" s="94" customFormat="1" ht="21" customHeight="1">
      <c r="A21" s="55" t="s">
        <v>128</v>
      </c>
      <c r="B21" s="105"/>
      <c r="C21" s="105"/>
      <c r="D21" s="105"/>
      <c r="E21" s="106"/>
      <c r="F21" s="106">
        <f>SUM(F9:F20)</f>
        <v>9820</v>
      </c>
      <c r="G21" s="106">
        <f>SUM(G9:G20)</f>
        <v>15295</v>
      </c>
      <c r="H21" s="107"/>
      <c r="I21" s="108"/>
      <c r="J21" s="187"/>
      <c r="K21" s="107"/>
      <c r="L21" s="178"/>
      <c r="M21" s="106"/>
      <c r="N21" s="187"/>
      <c r="O21" s="109">
        <f>SUM(O9:O20)</f>
        <v>332500</v>
      </c>
      <c r="P21" s="109">
        <f>SUM(P9:P20)</f>
        <v>974250</v>
      </c>
      <c r="Q21" s="109">
        <f>SUM(Q9:Q20)</f>
        <v>498250</v>
      </c>
      <c r="R21" s="109">
        <f>SUM(R9:R20)</f>
        <v>1546875</v>
      </c>
      <c r="S21" s="109">
        <f>SUM(S9:S20)</f>
        <v>0</v>
      </c>
      <c r="T21" s="109">
        <f>SUM(T9:T20)</f>
        <v>300000</v>
      </c>
      <c r="U21" s="109">
        <f>SUM(U9:U20)</f>
        <v>0</v>
      </c>
      <c r="V21" s="109">
        <f>SUM(V9:V20)</f>
        <v>450000</v>
      </c>
      <c r="W21" s="109">
        <f>SUM(W9:W20)</f>
        <v>1606750</v>
      </c>
      <c r="X21" s="109">
        <f>SUM(X9:X20)</f>
        <v>2495125</v>
      </c>
      <c r="Y21" s="105"/>
      <c r="Z21" s="105"/>
      <c r="AA21" s="105">
        <f>SUM(F22:F38)</f>
        <v>17077.042979942693</v>
      </c>
      <c r="AB21" s="105">
        <f>SUM(G22:G38)</f>
        <v>89567.994269340968</v>
      </c>
      <c r="AC21" s="110" t="s">
        <v>5</v>
      </c>
      <c r="AD21" s="5"/>
      <c r="AE21" s="5"/>
      <c r="AF21" s="5"/>
      <c r="AG21" s="5"/>
      <c r="AH21" s="5"/>
      <c r="AI21" s="5"/>
      <c r="AJ21" s="5"/>
      <c r="AK21" s="5"/>
      <c r="AL21" s="5"/>
      <c r="AM21" s="5"/>
    </row>
    <row r="22" spans="1:39" s="94" customFormat="1" ht="17" customHeight="1">
      <c r="A22" s="63" t="s">
        <v>147</v>
      </c>
      <c r="B22" s="95"/>
      <c r="C22" s="95"/>
      <c r="D22" s="95"/>
      <c r="E22" s="96"/>
      <c r="F22" s="96"/>
      <c r="G22" s="97"/>
      <c r="H22" s="98"/>
      <c r="I22" s="99"/>
      <c r="J22" s="179"/>
      <c r="K22" s="98"/>
      <c r="L22" s="97"/>
      <c r="M22" s="96"/>
      <c r="N22" s="179"/>
      <c r="O22" s="100"/>
      <c r="P22" s="100"/>
      <c r="Q22" s="100"/>
      <c r="R22" s="100"/>
      <c r="S22" s="100"/>
      <c r="T22" s="100"/>
      <c r="U22" s="100"/>
      <c r="V22" s="100"/>
      <c r="W22" s="204"/>
      <c r="X22" s="204"/>
      <c r="Y22" s="95"/>
      <c r="Z22" s="95"/>
      <c r="AA22" s="95">
        <f>SUM(F24)</f>
        <v>0</v>
      </c>
      <c r="AB22" s="95">
        <f>SUM(G24)</f>
        <v>20000</v>
      </c>
      <c r="AC22" s="5"/>
      <c r="AD22" s="5"/>
      <c r="AE22" s="5"/>
      <c r="AF22" s="5"/>
      <c r="AG22" s="5"/>
      <c r="AH22" s="5"/>
      <c r="AI22" s="5"/>
      <c r="AJ22" s="5"/>
      <c r="AK22" s="5"/>
      <c r="AL22" s="5"/>
      <c r="AM22" s="5"/>
    </row>
    <row r="23" spans="1:39" ht="72">
      <c r="B23" s="3" t="s">
        <v>156</v>
      </c>
      <c r="C23" s="3" t="s">
        <v>157</v>
      </c>
      <c r="D23" s="3"/>
      <c r="E23" s="4" t="s">
        <v>20</v>
      </c>
      <c r="F23" s="4">
        <v>1000</v>
      </c>
      <c r="G23" s="64">
        <v>2000</v>
      </c>
      <c r="H23" s="49">
        <v>0</v>
      </c>
      <c r="I23" s="50">
        <v>1</v>
      </c>
      <c r="J23" s="176">
        <f>SUM(H23:I23)</f>
        <v>1</v>
      </c>
      <c r="K23" s="61">
        <v>0</v>
      </c>
      <c r="L23" s="189">
        <v>0</v>
      </c>
      <c r="M23" s="54">
        <f>SUM(K23:L23)</f>
        <v>0</v>
      </c>
      <c r="N23" s="176">
        <f>SUM(J23+M23)</f>
        <v>1</v>
      </c>
      <c r="O23" s="51">
        <f>(F23*H23)*($C$33)</f>
        <v>0</v>
      </c>
      <c r="P23" s="52">
        <f>(F23*I23)*$C$34</f>
        <v>150000</v>
      </c>
      <c r="Q23" s="52">
        <f>(G23*H23)*$C$33</f>
        <v>0</v>
      </c>
      <c r="R23" s="53">
        <f>(G23*I23)*$C$34</f>
        <v>300000</v>
      </c>
      <c r="S23" s="51">
        <f>(F23*K23)*$C$33</f>
        <v>0</v>
      </c>
      <c r="T23" s="51">
        <f>(F23*L23)*$C$34</f>
        <v>0</v>
      </c>
      <c r="U23" s="51">
        <f>(G23*K23)*$C$33</f>
        <v>0</v>
      </c>
      <c r="V23" s="51">
        <f>(G23*L23)*$C$34</f>
        <v>0</v>
      </c>
      <c r="W23" s="205">
        <f>SUM(O23+P23+S23+T23)</f>
        <v>150000</v>
      </c>
      <c r="X23" s="205">
        <f>SUM(Q23+R23+U23+V23)</f>
        <v>300000</v>
      </c>
      <c r="Y23" s="3" t="s">
        <v>130</v>
      </c>
      <c r="Z23" s="1" t="s">
        <v>76</v>
      </c>
      <c r="AA23" s="1"/>
      <c r="AB23" s="1"/>
      <c r="AC23" s="1"/>
      <c r="AD23" s="1"/>
      <c r="AE23" s="1"/>
      <c r="AF23" s="1"/>
      <c r="AG23" s="1"/>
      <c r="AH23" s="1"/>
      <c r="AI23" s="1"/>
      <c r="AJ23" s="1"/>
      <c r="AK23" s="1"/>
      <c r="AL23" s="1"/>
      <c r="AM23" s="1"/>
    </row>
    <row r="24" spans="1:39" ht="72">
      <c r="B24" s="3" t="s">
        <v>158</v>
      </c>
      <c r="C24" s="3" t="s">
        <v>36</v>
      </c>
      <c r="D24" s="3"/>
      <c r="E24" s="4" t="s">
        <v>20</v>
      </c>
      <c r="F24" s="4">
        <v>0</v>
      </c>
      <c r="G24" s="64">
        <v>20000</v>
      </c>
      <c r="H24" s="49">
        <v>0</v>
      </c>
      <c r="I24" s="50">
        <v>0</v>
      </c>
      <c r="J24" s="176">
        <f>SUM(H24:I24)</f>
        <v>0</v>
      </c>
      <c r="K24" s="61">
        <v>0.2</v>
      </c>
      <c r="L24" s="189">
        <v>0.8</v>
      </c>
      <c r="M24" s="54">
        <f>SUM(K24:L24)</f>
        <v>1</v>
      </c>
      <c r="N24" s="176">
        <f>SUM(J24+M24)</f>
        <v>1</v>
      </c>
      <c r="O24" s="51">
        <f>(F24*H24)*($C$33)</f>
        <v>0</v>
      </c>
      <c r="P24" s="52">
        <f>(F24*I24)*$C$34</f>
        <v>0</v>
      </c>
      <c r="Q24" s="52">
        <f>(G24*H24)*$C$33</f>
        <v>0</v>
      </c>
      <c r="R24" s="53">
        <f>(G24*I24)*$C$34</f>
        <v>0</v>
      </c>
      <c r="S24" s="51">
        <f>(F24*K24)*$C$33</f>
        <v>0</v>
      </c>
      <c r="T24" s="51">
        <f>(F24*L24)*$C$34</f>
        <v>0</v>
      </c>
      <c r="U24" s="51">
        <f>(G24*K24)*$C$33</f>
        <v>400000</v>
      </c>
      <c r="V24" s="51">
        <f>(G24*L24)*$C$34</f>
        <v>2400000</v>
      </c>
      <c r="W24" s="205">
        <f>SUM(O24+P24+S24+T24)</f>
        <v>0</v>
      </c>
      <c r="X24" s="205">
        <f>SUM(Q24+R24+U24+V24)</f>
        <v>2800000</v>
      </c>
      <c r="Y24" s="3" t="s">
        <v>130</v>
      </c>
      <c r="Z24" s="1" t="s">
        <v>76</v>
      </c>
      <c r="AA24" s="1"/>
      <c r="AB24" s="1"/>
      <c r="AC24" s="1"/>
      <c r="AD24" s="1"/>
      <c r="AE24" s="1"/>
      <c r="AF24" s="1"/>
      <c r="AG24" s="1"/>
      <c r="AH24" s="1"/>
      <c r="AI24" s="1"/>
      <c r="AJ24" s="1"/>
      <c r="AK24" s="1"/>
      <c r="AL24" s="1"/>
      <c r="AM24" s="1"/>
    </row>
    <row r="25" spans="1:39" s="94" customFormat="1" ht="23" customHeight="1">
      <c r="A25" s="63" t="s">
        <v>128</v>
      </c>
      <c r="B25" s="95"/>
      <c r="C25" s="95"/>
      <c r="D25" s="95"/>
      <c r="E25" s="96"/>
      <c r="F25" s="96">
        <f>SUM(F24)</f>
        <v>0</v>
      </c>
      <c r="G25" s="96">
        <f>SUM(G24)</f>
        <v>20000</v>
      </c>
      <c r="H25" s="98"/>
      <c r="I25" s="99"/>
      <c r="J25" s="179"/>
      <c r="K25" s="98"/>
      <c r="L25" s="97"/>
      <c r="M25" s="96"/>
      <c r="N25" s="179"/>
      <c r="O25" s="100">
        <f>SUM(O24)</f>
        <v>0</v>
      </c>
      <c r="P25" s="100">
        <f t="shared" ref="P25:X25" si="15">SUM(P24)</f>
        <v>0</v>
      </c>
      <c r="Q25" s="100">
        <f t="shared" si="15"/>
        <v>0</v>
      </c>
      <c r="R25" s="100">
        <f t="shared" si="15"/>
        <v>0</v>
      </c>
      <c r="S25" s="100">
        <f t="shared" si="15"/>
        <v>0</v>
      </c>
      <c r="T25" s="100">
        <f t="shared" si="15"/>
        <v>0</v>
      </c>
      <c r="U25" s="100">
        <f t="shared" si="15"/>
        <v>400000</v>
      </c>
      <c r="V25" s="100">
        <f t="shared" si="15"/>
        <v>2400000</v>
      </c>
      <c r="W25" s="100">
        <f t="shared" si="15"/>
        <v>0</v>
      </c>
      <c r="X25" s="100">
        <f t="shared" si="15"/>
        <v>2800000</v>
      </c>
      <c r="Y25" s="95"/>
      <c r="Z25" s="95"/>
      <c r="AA25" s="95">
        <f>SUM(F26)</f>
        <v>0</v>
      </c>
      <c r="AB25" s="95">
        <f>SUM(G26)</f>
        <v>0</v>
      </c>
      <c r="AC25" s="5"/>
      <c r="AD25" s="5"/>
      <c r="AE25" s="5"/>
      <c r="AF25" s="5"/>
      <c r="AG25" s="5"/>
      <c r="AH25" s="5"/>
      <c r="AI25" s="5"/>
      <c r="AJ25" s="5"/>
      <c r="AK25" s="5"/>
      <c r="AL25" s="5"/>
      <c r="AM25" s="5"/>
    </row>
    <row r="26" spans="1:39" s="94" customFormat="1" ht="18" customHeight="1">
      <c r="A26" s="65" t="s">
        <v>113</v>
      </c>
      <c r="B26" s="88"/>
      <c r="C26" s="88"/>
      <c r="D26" s="88"/>
      <c r="E26" s="89" t="s">
        <v>127</v>
      </c>
      <c r="F26" s="89"/>
      <c r="G26" s="90"/>
      <c r="H26" s="91"/>
      <c r="I26" s="92"/>
      <c r="J26" s="180"/>
      <c r="K26" s="91"/>
      <c r="L26" s="90"/>
      <c r="M26" s="89"/>
      <c r="N26" s="180"/>
      <c r="O26" s="93"/>
      <c r="P26" s="93"/>
      <c r="Q26" s="93"/>
      <c r="R26" s="93"/>
      <c r="S26" s="93"/>
      <c r="T26" s="93"/>
      <c r="U26" s="93"/>
      <c r="V26" s="93"/>
      <c r="W26" s="206"/>
      <c r="X26" s="206"/>
      <c r="Y26" s="88"/>
      <c r="Z26" s="88"/>
      <c r="AA26" s="88">
        <f>SUM(F27:F29)</f>
        <v>1890</v>
      </c>
      <c r="AB26" s="88">
        <f>SUM(G27:G29)</f>
        <v>3710</v>
      </c>
      <c r="AC26" s="5"/>
      <c r="AD26" s="5"/>
      <c r="AE26" s="5"/>
      <c r="AF26" s="5"/>
      <c r="AG26" s="5"/>
      <c r="AH26" s="5"/>
      <c r="AI26" s="5"/>
      <c r="AJ26" s="5"/>
      <c r="AK26" s="5"/>
      <c r="AL26" s="5"/>
      <c r="AM26" s="5"/>
    </row>
    <row r="27" spans="1:39" ht="12">
      <c r="B27" s="1" t="s">
        <v>78</v>
      </c>
      <c r="C27" s="1"/>
      <c r="D27" s="1"/>
      <c r="E27" s="2" t="s">
        <v>20</v>
      </c>
      <c r="F27" s="2">
        <v>1700</v>
      </c>
      <c r="G27" s="48">
        <v>3400</v>
      </c>
      <c r="H27" s="49">
        <v>0.8</v>
      </c>
      <c r="I27" s="50">
        <v>0</v>
      </c>
      <c r="J27" s="176">
        <f t="shared" ref="J27:J29" si="16">SUM(H27:I27)</f>
        <v>0.8</v>
      </c>
      <c r="K27" s="49">
        <v>0.2</v>
      </c>
      <c r="L27" s="189">
        <v>0</v>
      </c>
      <c r="M27" s="54">
        <f t="shared" ref="M27:M29" si="17">SUM(K27:L27)</f>
        <v>0.2</v>
      </c>
      <c r="N27" s="176">
        <f t="shared" ref="N27:N29" si="18">SUM(J27+M27)</f>
        <v>1</v>
      </c>
      <c r="O27" s="51">
        <f>(F27*H27)*($C$33)</f>
        <v>136000</v>
      </c>
      <c r="P27" s="52">
        <f>(F27*I27)*$C$34</f>
        <v>0</v>
      </c>
      <c r="Q27" s="52">
        <f>(G27*H27)*$C$33</f>
        <v>272000</v>
      </c>
      <c r="R27" s="53">
        <f>(G27*I27)*$C$34</f>
        <v>0</v>
      </c>
      <c r="S27" s="51">
        <f>(F27*K27)*$C$33</f>
        <v>34000</v>
      </c>
      <c r="T27" s="51">
        <f>(F27*L27)*$C$34</f>
        <v>0</v>
      </c>
      <c r="U27" s="51">
        <f>(G27*K27)*$C$33</f>
        <v>68000</v>
      </c>
      <c r="V27" s="51">
        <f>(G27*L27)*$C$34</f>
        <v>0</v>
      </c>
      <c r="W27" s="205">
        <f>SUM(O27+P27+S27+T27)</f>
        <v>170000</v>
      </c>
      <c r="X27" s="205">
        <f>SUM(Q27+R27+U27+V27)</f>
        <v>340000</v>
      </c>
      <c r="Y27" s="1"/>
      <c r="Z27" s="1"/>
      <c r="AA27" s="1"/>
      <c r="AB27" s="1"/>
      <c r="AC27" s="1"/>
      <c r="AD27" s="1"/>
      <c r="AE27" s="1"/>
      <c r="AF27" s="1"/>
      <c r="AG27" s="1"/>
      <c r="AH27" s="1"/>
      <c r="AI27" s="1"/>
      <c r="AJ27" s="1"/>
      <c r="AK27" s="1"/>
      <c r="AL27" s="1"/>
      <c r="AM27" s="1"/>
    </row>
    <row r="28" spans="1:39" ht="36">
      <c r="B28" s="1" t="s">
        <v>14</v>
      </c>
      <c r="C28" s="1" t="s">
        <v>39</v>
      </c>
      <c r="D28" s="1"/>
      <c r="E28" s="2" t="s">
        <v>18</v>
      </c>
      <c r="F28" s="2">
        <v>40</v>
      </c>
      <c r="G28" s="48">
        <v>60</v>
      </c>
      <c r="H28" s="49">
        <v>1</v>
      </c>
      <c r="I28" s="50">
        <v>0</v>
      </c>
      <c r="J28" s="176">
        <f t="shared" si="16"/>
        <v>1</v>
      </c>
      <c r="K28" s="49">
        <v>0</v>
      </c>
      <c r="L28" s="189">
        <v>0</v>
      </c>
      <c r="M28" s="54">
        <f t="shared" si="17"/>
        <v>0</v>
      </c>
      <c r="N28" s="176">
        <f t="shared" si="18"/>
        <v>1</v>
      </c>
      <c r="O28" s="51">
        <f>(F28*H28)*($C$33)</f>
        <v>4000</v>
      </c>
      <c r="P28" s="52">
        <f>(F28*I28)*$C$34</f>
        <v>0</v>
      </c>
      <c r="Q28" s="52">
        <f>(G28*H28)*$C$33</f>
        <v>6000</v>
      </c>
      <c r="R28" s="53">
        <f>(G28*I28)*$C$34</f>
        <v>0</v>
      </c>
      <c r="S28" s="51">
        <f>(F28*K28)*$C$33</f>
        <v>0</v>
      </c>
      <c r="T28" s="51">
        <f>(F28*L28)*$C$34</f>
        <v>0</v>
      </c>
      <c r="U28" s="51">
        <f>(G28*K28)*$C$33</f>
        <v>0</v>
      </c>
      <c r="V28" s="51">
        <f>(G28*L28)*$C$34</f>
        <v>0</v>
      </c>
      <c r="W28" s="205">
        <f>SUM(O28+P28+S28+T28)</f>
        <v>4000</v>
      </c>
      <c r="X28" s="205">
        <f>SUM(Q28+R28+U28+V28)</f>
        <v>6000</v>
      </c>
      <c r="Y28" s="1" t="s">
        <v>33</v>
      </c>
      <c r="Z28" s="1"/>
      <c r="AA28" s="1"/>
      <c r="AB28" s="1"/>
      <c r="AC28" s="1"/>
      <c r="AD28" s="1"/>
      <c r="AE28" s="1"/>
      <c r="AF28" s="1"/>
      <c r="AG28" s="1"/>
      <c r="AH28" s="1"/>
      <c r="AI28" s="1"/>
      <c r="AJ28" s="1"/>
      <c r="AK28" s="1"/>
      <c r="AL28" s="1"/>
      <c r="AM28" s="1"/>
    </row>
    <row r="29" spans="1:39" ht="49" thickBot="1">
      <c r="B29" s="1" t="s">
        <v>3</v>
      </c>
      <c r="C29" s="1" t="s">
        <v>7</v>
      </c>
      <c r="D29" s="1"/>
      <c r="E29" s="2" t="s">
        <v>19</v>
      </c>
      <c r="F29" s="2">
        <v>150</v>
      </c>
      <c r="G29" s="48">
        <v>250</v>
      </c>
      <c r="H29" s="66">
        <v>1</v>
      </c>
      <c r="I29" s="67">
        <v>0</v>
      </c>
      <c r="J29" s="176">
        <f t="shared" si="16"/>
        <v>1</v>
      </c>
      <c r="K29" s="49">
        <v>0</v>
      </c>
      <c r="L29" s="192">
        <v>0</v>
      </c>
      <c r="M29" s="54">
        <f t="shared" si="17"/>
        <v>0</v>
      </c>
      <c r="N29" s="176">
        <f t="shared" si="18"/>
        <v>1</v>
      </c>
      <c r="O29" s="51">
        <f>(F29*H29)*($C$33)</f>
        <v>15000</v>
      </c>
      <c r="P29" s="52">
        <f>(F29*I29)*$C$34</f>
        <v>0</v>
      </c>
      <c r="Q29" s="52">
        <f>(G29*H29)*$C$33</f>
        <v>25000</v>
      </c>
      <c r="R29" s="53">
        <f>(G29*I29)*$C$34</f>
        <v>0</v>
      </c>
      <c r="S29" s="51">
        <f>(F29*K29)*$C$33</f>
        <v>0</v>
      </c>
      <c r="T29" s="51">
        <f>(F29*L29)*$C$34</f>
        <v>0</v>
      </c>
      <c r="U29" s="51">
        <f>(G29*K29)*$C$33</f>
        <v>0</v>
      </c>
      <c r="V29" s="51">
        <f>(G29*L29)*$C$34</f>
        <v>0</v>
      </c>
      <c r="W29" s="205">
        <f>SUM(O29+P29+S29+T29)</f>
        <v>15000</v>
      </c>
      <c r="X29" s="205">
        <f>SUM(Q29+R29+U29+V29)</f>
        <v>25000</v>
      </c>
      <c r="Y29" s="1" t="s">
        <v>31</v>
      </c>
      <c r="Z29" s="1"/>
      <c r="AA29" s="1"/>
      <c r="AB29" s="1"/>
      <c r="AC29" s="1"/>
      <c r="AD29" s="1"/>
      <c r="AE29" s="1"/>
      <c r="AF29" s="1"/>
      <c r="AG29" s="1"/>
      <c r="AH29" s="1"/>
      <c r="AI29" s="1"/>
      <c r="AJ29" s="1"/>
      <c r="AK29" s="1"/>
      <c r="AL29" s="1"/>
      <c r="AM29" s="1"/>
    </row>
    <row r="30" spans="1:39" s="94" customFormat="1" ht="21" customHeight="1">
      <c r="A30" s="65" t="s">
        <v>128</v>
      </c>
      <c r="B30" s="88"/>
      <c r="C30" s="88"/>
      <c r="D30" s="88"/>
      <c r="E30" s="89" t="s">
        <v>127</v>
      </c>
      <c r="F30" s="89">
        <f>SUM(F27:F29)</f>
        <v>1890</v>
      </c>
      <c r="G30" s="89">
        <f>SUM(G27:G29)</f>
        <v>3710</v>
      </c>
      <c r="H30" s="91"/>
      <c r="I30" s="92"/>
      <c r="J30" s="180"/>
      <c r="K30" s="91"/>
      <c r="L30" s="90"/>
      <c r="M30" s="89"/>
      <c r="N30" s="180"/>
      <c r="O30" s="93">
        <f>SUM(O27:O29)</f>
        <v>155000</v>
      </c>
      <c r="P30" s="93">
        <f t="shared" ref="P30:X30" si="19">SUM(P27:P29)</f>
        <v>0</v>
      </c>
      <c r="Q30" s="93">
        <f t="shared" si="19"/>
        <v>303000</v>
      </c>
      <c r="R30" s="93">
        <f t="shared" si="19"/>
        <v>0</v>
      </c>
      <c r="S30" s="93">
        <f t="shared" si="19"/>
        <v>34000</v>
      </c>
      <c r="T30" s="93">
        <f t="shared" si="19"/>
        <v>0</v>
      </c>
      <c r="U30" s="93">
        <f t="shared" si="19"/>
        <v>68000</v>
      </c>
      <c r="V30" s="93">
        <f t="shared" si="19"/>
        <v>0</v>
      </c>
      <c r="W30" s="93">
        <f t="shared" si="19"/>
        <v>189000</v>
      </c>
      <c r="X30" s="93">
        <f t="shared" si="19"/>
        <v>371000</v>
      </c>
      <c r="Y30" s="88"/>
      <c r="Z30" s="88"/>
      <c r="AA30" s="88">
        <f>SUM(F31:F33)</f>
        <v>12290</v>
      </c>
      <c r="AB30" s="88">
        <f>SUM(G31:G33)</f>
        <v>40125</v>
      </c>
      <c r="AC30" s="5"/>
      <c r="AD30" s="5"/>
      <c r="AE30" s="5"/>
      <c r="AF30" s="5"/>
      <c r="AG30" s="5"/>
      <c r="AH30" s="5"/>
      <c r="AI30" s="5"/>
      <c r="AJ30" s="5"/>
      <c r="AK30" s="5"/>
      <c r="AL30" s="5"/>
      <c r="AM30" s="5"/>
    </row>
    <row r="31" spans="1:39" ht="12.75" customHeight="1">
      <c r="A31" s="68"/>
      <c r="B31" s="14"/>
      <c r="C31" s="113"/>
      <c r="D31" s="14"/>
      <c r="E31" s="14"/>
      <c r="F31" s="14"/>
      <c r="G31" s="14"/>
      <c r="H31" s="69"/>
      <c r="I31" s="69"/>
      <c r="J31" s="69"/>
      <c r="K31" s="69"/>
      <c r="L31" s="70"/>
      <c r="M31" s="14"/>
      <c r="N31" s="181"/>
      <c r="O31" s="71"/>
      <c r="P31" s="72"/>
      <c r="Q31" s="72"/>
      <c r="R31" s="73"/>
      <c r="S31" s="71"/>
      <c r="T31" s="72"/>
      <c r="U31" s="72"/>
      <c r="V31" s="73"/>
      <c r="W31" s="207"/>
      <c r="X31" s="207"/>
      <c r="Y31" s="14"/>
      <c r="Z31" s="14"/>
      <c r="AA31" s="14"/>
      <c r="AB31" s="14"/>
      <c r="AC31" s="1"/>
      <c r="AD31" s="1"/>
      <c r="AE31" s="1"/>
      <c r="AF31" s="1"/>
      <c r="AG31" s="1"/>
      <c r="AH31" s="1"/>
      <c r="AI31" s="1"/>
      <c r="AJ31" s="1"/>
      <c r="AK31" s="1"/>
      <c r="AL31" s="1"/>
      <c r="AM31" s="1"/>
    </row>
    <row r="32" spans="1:39" ht="12.75" customHeight="1">
      <c r="A32" s="74"/>
      <c r="B32" s="111" t="s">
        <v>37</v>
      </c>
      <c r="C32" s="115" t="s">
        <v>124</v>
      </c>
      <c r="D32" s="112"/>
      <c r="E32" s="4" t="s">
        <v>5</v>
      </c>
      <c r="F32" s="4">
        <f>SUM(F7+F21+F25+F30)</f>
        <v>12290</v>
      </c>
      <c r="G32" s="4">
        <f>SUM(G7+G21+G25+G30)</f>
        <v>40125</v>
      </c>
      <c r="H32" s="4"/>
      <c r="I32" s="4"/>
      <c r="J32" s="4"/>
      <c r="K32" s="4"/>
      <c r="L32" s="64"/>
      <c r="M32" s="4"/>
      <c r="N32" s="125"/>
      <c r="O32" s="75"/>
      <c r="P32" s="76"/>
      <c r="Q32" s="76"/>
      <c r="R32" s="77"/>
      <c r="S32" s="75"/>
      <c r="T32" s="76"/>
      <c r="U32" s="76"/>
      <c r="V32" s="77"/>
      <c r="W32" s="208"/>
      <c r="X32" s="208"/>
      <c r="Y32" s="3"/>
      <c r="Z32" s="3"/>
      <c r="AA32" s="4">
        <f>SUM(AA3:AA31)</f>
        <v>45807.042979942693</v>
      </c>
      <c r="AB32" s="4">
        <f>SUM(AB3:AB31)</f>
        <v>176067.99426934097</v>
      </c>
      <c r="AC32" s="1"/>
      <c r="AD32" s="1"/>
      <c r="AE32" s="1"/>
      <c r="AF32" s="1"/>
      <c r="AG32" s="1"/>
      <c r="AH32" s="1"/>
      <c r="AI32" s="1"/>
      <c r="AJ32" s="1"/>
      <c r="AK32" s="1"/>
      <c r="AL32" s="1"/>
      <c r="AM32" s="1"/>
    </row>
    <row r="33" spans="1:39" ht="24">
      <c r="A33" s="74"/>
      <c r="B33" s="111" t="s">
        <v>125</v>
      </c>
      <c r="C33" s="116">
        <v>100</v>
      </c>
      <c r="D33" s="112"/>
      <c r="E33" s="4"/>
      <c r="F33" s="15"/>
      <c r="G33" s="16"/>
      <c r="H33" s="16"/>
      <c r="I33" s="16"/>
      <c r="J33" s="16"/>
      <c r="K33" s="16"/>
      <c r="L33" s="78"/>
      <c r="M33" s="16"/>
      <c r="N33" s="182"/>
      <c r="O33" s="75">
        <f>ROUND(SUM(O7+O21+O25+O30),-4)</f>
        <v>520000</v>
      </c>
      <c r="P33" s="75">
        <f>ROUND(SUM(P7+P21+P25+P30),-4)</f>
        <v>1010000</v>
      </c>
      <c r="Q33" s="75">
        <f>ROUND(SUM(Q7+Q21+Q25+Q30),-4)</f>
        <v>860000</v>
      </c>
      <c r="R33" s="75">
        <f>ROUND(SUM(R7+R21+R25+R30),-4)</f>
        <v>1620000</v>
      </c>
      <c r="S33" s="75">
        <f>ROUND(SUM(S7+S21+S25+S30),-4)</f>
        <v>30000</v>
      </c>
      <c r="T33" s="75">
        <f>ROUND(SUM(T7+T21+T25+T30),-4)</f>
        <v>300000</v>
      </c>
      <c r="U33" s="75">
        <f>ROUND(SUM(U7+U21+U25+U30),-4)</f>
        <v>470000</v>
      </c>
      <c r="V33" s="75">
        <f>ROUND(SUM(V7+V21+V25+V30),-4)</f>
        <v>2850000</v>
      </c>
      <c r="W33" s="75">
        <f>SUM(W7+W21+W25+W30)</f>
        <v>1866250</v>
      </c>
      <c r="X33" s="75">
        <f>SUM(X7+X21+X25+X30)</f>
        <v>5803125</v>
      </c>
      <c r="Y33" s="3"/>
      <c r="Z33" s="3"/>
      <c r="AA33" s="3"/>
      <c r="AB33" s="3"/>
      <c r="AC33" s="1"/>
      <c r="AD33" s="1"/>
      <c r="AE33" s="1"/>
      <c r="AF33" s="1"/>
      <c r="AG33" s="1"/>
      <c r="AH33" s="1"/>
      <c r="AI33" s="1"/>
      <c r="AJ33" s="1"/>
      <c r="AK33" s="1"/>
      <c r="AL33" s="1"/>
      <c r="AM33" s="1"/>
    </row>
    <row r="34" spans="1:39" ht="12">
      <c r="A34" s="74"/>
      <c r="B34" s="127"/>
      <c r="C34" s="116">
        <v>150</v>
      </c>
      <c r="D34" s="128"/>
      <c r="E34" s="129"/>
      <c r="F34" s="130"/>
      <c r="G34" s="130"/>
      <c r="H34" s="130"/>
      <c r="I34" s="130"/>
      <c r="J34" s="130"/>
      <c r="K34" s="130"/>
      <c r="L34" s="131"/>
      <c r="M34" s="15"/>
      <c r="N34" s="183"/>
      <c r="O34" s="231">
        <f>ROUND((O33+P33),-4)</f>
        <v>1530000</v>
      </c>
      <c r="P34" s="232"/>
      <c r="Q34" s="231">
        <f>ROUND((Q33+R33),-4)</f>
        <v>2480000</v>
      </c>
      <c r="R34" s="235"/>
      <c r="S34" s="231">
        <f>ROUND((S33+T33),-3)</f>
        <v>330000</v>
      </c>
      <c r="T34" s="235"/>
      <c r="U34" s="231">
        <f>ROUND((U33+V33),-3)</f>
        <v>3320000</v>
      </c>
      <c r="V34" s="232"/>
      <c r="W34" s="205">
        <f>SUM(O34+P34+S34+T34)</f>
        <v>1860000</v>
      </c>
      <c r="X34" s="205">
        <f>SUM(Q34+R34+U34+V34)</f>
        <v>5800000</v>
      </c>
      <c r="Y34" s="3" t="s">
        <v>151</v>
      </c>
      <c r="Z34" s="3"/>
      <c r="AA34" s="3"/>
      <c r="AB34" s="3"/>
      <c r="AC34" s="1"/>
      <c r="AD34" s="1"/>
      <c r="AE34" s="1"/>
      <c r="AF34" s="1"/>
      <c r="AG34" s="1"/>
      <c r="AH34" s="1"/>
      <c r="AI34" s="1"/>
      <c r="AJ34" s="1"/>
      <c r="AK34" s="1"/>
      <c r="AL34" s="1"/>
      <c r="AM34" s="1"/>
    </row>
    <row r="35" spans="1:39" ht="25" thickBot="1">
      <c r="A35" s="117"/>
      <c r="B35" s="111" t="s">
        <v>126</v>
      </c>
      <c r="C35" s="124"/>
      <c r="D35" s="124"/>
      <c r="E35" s="125"/>
      <c r="F35" s="134"/>
      <c r="G35" s="134"/>
      <c r="H35" s="134"/>
      <c r="I35" s="134"/>
      <c r="J35" s="134"/>
      <c r="K35" s="134"/>
      <c r="L35" s="134"/>
      <c r="M35" s="12"/>
      <c r="N35" s="184"/>
      <c r="O35" s="233"/>
      <c r="P35" s="234"/>
      <c r="Q35" s="233"/>
      <c r="R35" s="236"/>
      <c r="S35" s="233"/>
      <c r="T35" s="236"/>
      <c r="U35" s="233"/>
      <c r="V35" s="234"/>
      <c r="W35" s="209"/>
      <c r="X35" s="209"/>
      <c r="Y35" s="3"/>
      <c r="Z35" s="3"/>
      <c r="AA35" s="3"/>
      <c r="AB35" s="3"/>
      <c r="AC35" s="1"/>
      <c r="AD35" s="1"/>
      <c r="AE35" s="1"/>
      <c r="AF35" s="1"/>
      <c r="AG35" s="1"/>
      <c r="AH35" s="1"/>
      <c r="AI35" s="1"/>
      <c r="AJ35" s="1"/>
      <c r="AK35" s="1"/>
      <c r="AL35" s="1"/>
      <c r="AM35" s="1"/>
    </row>
    <row r="36" spans="1:39" ht="12">
      <c r="B36" s="114"/>
      <c r="C36" s="132"/>
      <c r="D36" s="122"/>
      <c r="E36" s="123"/>
      <c r="F36" s="133"/>
      <c r="G36" s="133"/>
      <c r="H36" s="133"/>
      <c r="I36" s="133"/>
      <c r="J36" s="133"/>
      <c r="K36" s="133"/>
      <c r="L36" s="193"/>
      <c r="M36" s="12"/>
      <c r="N36" s="196"/>
      <c r="O36" s="79"/>
      <c r="P36" s="79"/>
      <c r="Q36" s="79"/>
      <c r="R36" s="79"/>
      <c r="S36" s="79"/>
      <c r="T36" s="79"/>
      <c r="U36" s="79"/>
      <c r="V36" s="79"/>
      <c r="W36" s="79"/>
      <c r="X36" s="79"/>
      <c r="Y36" s="1"/>
      <c r="Z36" s="1"/>
      <c r="AA36" s="1"/>
      <c r="AB36" s="1"/>
      <c r="AC36" s="1"/>
      <c r="AD36" s="1"/>
      <c r="AE36" s="1"/>
      <c r="AF36" s="1"/>
      <c r="AG36" s="1"/>
      <c r="AH36" s="1"/>
      <c r="AI36" s="1"/>
      <c r="AJ36" s="1"/>
      <c r="AK36" s="1"/>
      <c r="AL36" s="1"/>
      <c r="AM36" s="1"/>
    </row>
    <row r="37" spans="1:39" ht="12.75" customHeight="1">
      <c r="B37" s="119"/>
      <c r="C37" s="120"/>
      <c r="D37" s="120"/>
      <c r="E37" s="120"/>
      <c r="F37" s="121"/>
      <c r="G37" s="121"/>
      <c r="H37" s="2"/>
      <c r="I37" s="2"/>
      <c r="J37" s="2"/>
      <c r="K37" s="2"/>
      <c r="L37" s="48"/>
      <c r="M37" s="2"/>
      <c r="N37" s="197"/>
      <c r="O37" s="52"/>
      <c r="P37" s="52"/>
      <c r="Q37" s="52"/>
      <c r="R37" s="52"/>
      <c r="S37" s="52"/>
      <c r="T37" s="52"/>
      <c r="U37" s="52"/>
      <c r="V37" s="52"/>
      <c r="W37" s="52"/>
      <c r="X37" s="52"/>
      <c r="Y37" s="1"/>
      <c r="Z37" s="1"/>
      <c r="AA37" s="1"/>
      <c r="AB37" s="1"/>
      <c r="AC37" s="1"/>
      <c r="AD37" s="1"/>
      <c r="AE37" s="1"/>
      <c r="AF37" s="1"/>
      <c r="AG37" s="1"/>
      <c r="AH37" s="1"/>
      <c r="AI37" s="1"/>
      <c r="AJ37" s="1"/>
      <c r="AK37" s="1"/>
      <c r="AL37" s="1"/>
      <c r="AM37" s="1"/>
    </row>
    <row r="38" spans="1:39" ht="12.75" customHeight="1">
      <c r="A38" s="117"/>
      <c r="B38" s="111" t="s">
        <v>22</v>
      </c>
      <c r="C38" s="124"/>
      <c r="D38" s="124"/>
      <c r="E38" s="125"/>
      <c r="F38" s="126">
        <f>F32/1745</f>
        <v>7.0429799426934094</v>
      </c>
      <c r="G38" s="118">
        <f>G32/1745</f>
        <v>22.994269340974213</v>
      </c>
      <c r="H38" s="118"/>
      <c r="I38" s="13"/>
      <c r="J38" s="13"/>
      <c r="K38" s="13"/>
      <c r="L38" s="194"/>
      <c r="M38" s="13"/>
      <c r="N38" s="118"/>
      <c r="O38" s="76"/>
      <c r="P38" s="76"/>
      <c r="Q38" s="76"/>
      <c r="R38" s="76"/>
      <c r="S38" s="76"/>
      <c r="T38" s="76"/>
      <c r="U38" s="76"/>
      <c r="V38" s="76"/>
      <c r="W38" s="76"/>
      <c r="X38" s="76"/>
      <c r="Y38" s="3"/>
      <c r="Z38" s="3"/>
      <c r="AA38" s="3"/>
      <c r="AB38" s="3"/>
      <c r="AC38" s="1"/>
      <c r="AD38" s="1"/>
      <c r="AE38" s="1"/>
      <c r="AF38" s="1"/>
      <c r="AG38" s="1"/>
      <c r="AH38" s="1"/>
      <c r="AI38" s="1"/>
      <c r="AJ38" s="1"/>
      <c r="AK38" s="1"/>
      <c r="AL38" s="1"/>
      <c r="AM38" s="1"/>
    </row>
    <row r="39" spans="1:39" ht="12.75" customHeight="1">
      <c r="B39" s="122"/>
      <c r="C39" s="122"/>
      <c r="D39" s="122"/>
      <c r="E39" s="123"/>
      <c r="F39" s="123"/>
      <c r="G39" s="123"/>
      <c r="H39" s="2"/>
      <c r="I39" s="2"/>
      <c r="J39" s="2"/>
      <c r="K39" s="2"/>
      <c r="L39" s="48"/>
      <c r="M39" s="2"/>
      <c r="N39" s="197"/>
      <c r="O39" s="52"/>
      <c r="P39" s="52"/>
      <c r="Q39" s="52"/>
      <c r="R39" s="52"/>
      <c r="S39" s="52"/>
      <c r="T39" s="52"/>
      <c r="U39" s="52"/>
      <c r="V39" s="52"/>
      <c r="W39" s="52"/>
      <c r="X39" s="52"/>
      <c r="Y39" s="1"/>
      <c r="Z39" s="1"/>
      <c r="AA39" s="1"/>
      <c r="AB39" s="1"/>
      <c r="AC39" s="1"/>
      <c r="AD39" s="1"/>
      <c r="AE39" s="1"/>
      <c r="AF39" s="1"/>
      <c r="AG39" s="1"/>
      <c r="AH39" s="1"/>
      <c r="AI39" s="1"/>
      <c r="AJ39" s="1"/>
      <c r="AK39" s="1"/>
      <c r="AL39" s="1"/>
      <c r="AM39" s="1"/>
    </row>
    <row r="40" spans="1:39" ht="12.75" customHeight="1">
      <c r="B40" s="1"/>
      <c r="C40" s="1"/>
      <c r="D40" s="1"/>
      <c r="E40" s="2"/>
      <c r="F40" s="2"/>
      <c r="G40" s="2"/>
      <c r="H40" s="2"/>
      <c r="I40" s="2"/>
      <c r="J40" s="2"/>
      <c r="K40" s="2"/>
      <c r="L40" s="48"/>
      <c r="M40" s="2"/>
      <c r="N40" s="197"/>
      <c r="O40" s="52"/>
      <c r="P40" s="52"/>
      <c r="Q40" s="52"/>
      <c r="R40" s="52"/>
      <c r="S40" s="52"/>
      <c r="T40" s="52"/>
      <c r="U40" s="52"/>
      <c r="V40" s="52"/>
      <c r="W40" s="52"/>
      <c r="X40" s="52"/>
      <c r="Y40" s="1"/>
      <c r="Z40" s="1"/>
      <c r="AA40" s="1"/>
      <c r="AB40" s="1"/>
      <c r="AC40" s="1"/>
      <c r="AD40" s="1"/>
      <c r="AE40" s="1"/>
      <c r="AF40" s="1"/>
      <c r="AG40" s="1"/>
      <c r="AH40" s="1"/>
      <c r="AI40" s="1"/>
      <c r="AJ40" s="1"/>
      <c r="AK40" s="1"/>
      <c r="AL40" s="1"/>
      <c r="AM40" s="1"/>
    </row>
    <row r="41" spans="1:39" ht="12.75" customHeight="1">
      <c r="B41" s="1"/>
      <c r="C41" s="1"/>
      <c r="D41" s="1"/>
      <c r="E41" s="2"/>
      <c r="F41" s="2"/>
      <c r="G41" s="2"/>
      <c r="H41" s="2"/>
      <c r="I41" s="2"/>
      <c r="J41" s="2"/>
      <c r="K41" s="2"/>
      <c r="L41" s="48"/>
      <c r="M41" s="2"/>
      <c r="N41" s="197"/>
      <c r="O41" s="52"/>
      <c r="P41" s="52"/>
      <c r="Q41" s="52"/>
      <c r="R41" s="52"/>
      <c r="S41" s="52"/>
      <c r="T41" s="52"/>
      <c r="U41" s="52"/>
      <c r="V41" s="52"/>
      <c r="W41" s="52"/>
      <c r="X41" s="52"/>
      <c r="Y41" s="1"/>
      <c r="Z41" s="1"/>
      <c r="AA41" s="1"/>
      <c r="AB41" s="1"/>
      <c r="AC41" s="1"/>
      <c r="AD41" s="1"/>
      <c r="AE41" s="1"/>
      <c r="AF41" s="1"/>
      <c r="AG41" s="1"/>
      <c r="AH41" s="1"/>
      <c r="AI41" s="1"/>
      <c r="AJ41" s="1"/>
      <c r="AK41" s="1"/>
      <c r="AL41" s="1"/>
      <c r="AM41" s="1"/>
    </row>
    <row r="42" spans="1:39" ht="12.75" customHeight="1">
      <c r="B42" s="1"/>
      <c r="C42" s="1"/>
      <c r="D42" s="1"/>
      <c r="E42" s="2"/>
      <c r="F42" s="2"/>
      <c r="G42" s="2"/>
      <c r="H42" s="2"/>
      <c r="I42" s="2"/>
      <c r="J42" s="2"/>
      <c r="K42" s="2"/>
      <c r="L42" s="48"/>
      <c r="M42" s="2"/>
      <c r="N42" s="197"/>
      <c r="O42" s="52"/>
      <c r="P42" s="52"/>
      <c r="Q42" s="52"/>
      <c r="R42" s="52"/>
      <c r="S42" s="52"/>
      <c r="T42" s="52"/>
      <c r="U42" s="52"/>
      <c r="V42" s="52"/>
      <c r="W42" s="52"/>
      <c r="X42" s="52"/>
      <c r="Y42" s="1"/>
      <c r="Z42" s="1"/>
      <c r="AA42" s="1"/>
      <c r="AB42" s="1"/>
      <c r="AC42" s="1"/>
      <c r="AD42" s="1"/>
      <c r="AE42" s="1"/>
      <c r="AF42" s="1"/>
      <c r="AG42" s="1"/>
      <c r="AH42" s="1"/>
      <c r="AI42" s="1"/>
      <c r="AJ42" s="1"/>
      <c r="AK42" s="1"/>
      <c r="AL42" s="1"/>
      <c r="AM42" s="1"/>
    </row>
    <row r="43" spans="1:39" ht="12.75" customHeight="1">
      <c r="B43" s="1"/>
      <c r="C43" s="1"/>
      <c r="D43" s="1"/>
      <c r="E43" s="2"/>
      <c r="F43" s="2"/>
      <c r="G43" s="2"/>
      <c r="H43" s="2"/>
      <c r="I43" s="2"/>
      <c r="J43" s="2"/>
      <c r="K43" s="2"/>
      <c r="L43" s="48"/>
      <c r="M43" s="2"/>
      <c r="N43" s="197"/>
      <c r="O43" s="52"/>
      <c r="P43" s="52"/>
      <c r="Q43" s="52"/>
      <c r="R43" s="52"/>
      <c r="S43" s="52"/>
      <c r="T43" s="52"/>
      <c r="U43" s="52"/>
      <c r="V43" s="52"/>
      <c r="W43" s="52"/>
      <c r="X43" s="52"/>
      <c r="Y43" s="1"/>
      <c r="Z43" s="1"/>
      <c r="AA43" s="1"/>
      <c r="AB43" s="1"/>
      <c r="AC43" s="1"/>
      <c r="AD43" s="1"/>
      <c r="AE43" s="1"/>
      <c r="AF43" s="1"/>
      <c r="AG43" s="1"/>
      <c r="AH43" s="1"/>
      <c r="AI43" s="1"/>
      <c r="AJ43" s="1"/>
      <c r="AK43" s="1"/>
      <c r="AL43" s="1"/>
      <c r="AM43" s="1"/>
    </row>
    <row r="44" spans="1:39" ht="12.75" customHeight="1">
      <c r="B44" s="1"/>
      <c r="C44" s="1"/>
      <c r="D44" s="1"/>
      <c r="E44" s="2"/>
      <c r="F44" s="2"/>
      <c r="G44" s="2"/>
      <c r="H44" s="2"/>
      <c r="I44" s="2"/>
      <c r="J44" s="2"/>
      <c r="K44" s="2"/>
      <c r="L44" s="48"/>
      <c r="M44" s="2"/>
      <c r="N44" s="197"/>
      <c r="O44" s="52"/>
      <c r="P44" s="52"/>
      <c r="Q44" s="52"/>
      <c r="R44" s="52"/>
      <c r="S44" s="52"/>
      <c r="T44" s="52"/>
      <c r="U44" s="52"/>
      <c r="V44" s="52"/>
      <c r="W44" s="52"/>
      <c r="X44" s="52"/>
      <c r="Y44" s="1"/>
      <c r="Z44" s="1"/>
      <c r="AA44" s="1"/>
      <c r="AB44" s="1"/>
      <c r="AC44" s="1"/>
      <c r="AD44" s="1"/>
      <c r="AE44" s="1"/>
      <c r="AF44" s="1"/>
      <c r="AG44" s="1"/>
      <c r="AH44" s="1"/>
      <c r="AI44" s="1"/>
      <c r="AJ44" s="1"/>
      <c r="AK44" s="1"/>
      <c r="AL44" s="1"/>
      <c r="AM44" s="1"/>
    </row>
    <row r="45" spans="1:39" ht="12.75" customHeight="1">
      <c r="B45" s="1"/>
      <c r="C45" s="1"/>
      <c r="D45" s="1"/>
      <c r="E45" s="2"/>
      <c r="F45" s="2"/>
      <c r="G45" s="2"/>
      <c r="H45" s="2"/>
      <c r="I45" s="2"/>
      <c r="J45" s="2"/>
      <c r="K45" s="2"/>
      <c r="L45" s="48"/>
      <c r="M45" s="2"/>
      <c r="N45" s="197"/>
      <c r="O45" s="52"/>
      <c r="P45" s="52"/>
      <c r="Q45" s="52"/>
      <c r="R45" s="52"/>
      <c r="S45" s="52"/>
      <c r="T45" s="52"/>
      <c r="U45" s="52"/>
      <c r="V45" s="52"/>
      <c r="W45" s="52"/>
      <c r="X45" s="52"/>
      <c r="Y45" s="1"/>
      <c r="Z45" s="1"/>
      <c r="AA45" s="1"/>
      <c r="AB45" s="1"/>
      <c r="AC45" s="1"/>
      <c r="AD45" s="1"/>
      <c r="AE45" s="1"/>
      <c r="AF45" s="1"/>
      <c r="AG45" s="1"/>
      <c r="AH45" s="1"/>
      <c r="AI45" s="1"/>
      <c r="AJ45" s="1"/>
      <c r="AK45" s="1"/>
      <c r="AL45" s="1"/>
      <c r="AM45" s="1"/>
    </row>
    <row r="46" spans="1:39" ht="12.75" customHeight="1">
      <c r="B46" s="1"/>
      <c r="C46" s="1"/>
      <c r="D46" s="1"/>
      <c r="E46" s="2"/>
      <c r="F46" s="2"/>
      <c r="G46" s="2"/>
      <c r="H46" s="2"/>
      <c r="I46" s="2"/>
      <c r="J46" s="2"/>
      <c r="K46" s="2"/>
      <c r="L46" s="48"/>
      <c r="M46" s="2"/>
      <c r="N46" s="197"/>
      <c r="O46" s="52"/>
      <c r="P46" s="52"/>
      <c r="Q46" s="52"/>
      <c r="R46" s="52"/>
      <c r="S46" s="52"/>
      <c r="T46" s="52"/>
      <c r="U46" s="52"/>
      <c r="V46" s="52"/>
      <c r="W46" s="52"/>
      <c r="X46" s="52"/>
      <c r="Y46" s="1"/>
      <c r="Z46" s="1"/>
      <c r="AA46" s="1"/>
      <c r="AB46" s="1"/>
      <c r="AC46" s="1"/>
      <c r="AD46" s="1"/>
      <c r="AE46" s="1"/>
      <c r="AF46" s="1"/>
      <c r="AG46" s="1"/>
      <c r="AH46" s="1"/>
      <c r="AI46" s="1"/>
      <c r="AJ46" s="1"/>
      <c r="AK46" s="1"/>
      <c r="AL46" s="1"/>
      <c r="AM46" s="1"/>
    </row>
    <row r="47" spans="1:39" ht="12.75" customHeight="1">
      <c r="B47" s="1"/>
      <c r="C47" s="1"/>
      <c r="D47" s="1"/>
      <c r="E47" s="2"/>
      <c r="F47" s="2"/>
      <c r="G47" s="2"/>
      <c r="H47" s="2"/>
      <c r="I47" s="2"/>
      <c r="J47" s="2"/>
      <c r="K47" s="2"/>
      <c r="L47" s="48"/>
      <c r="M47" s="2"/>
      <c r="N47" s="197"/>
      <c r="O47" s="52"/>
      <c r="P47" s="52"/>
      <c r="Q47" s="52"/>
      <c r="R47" s="52"/>
      <c r="S47" s="52"/>
      <c r="T47" s="52"/>
      <c r="U47" s="52"/>
      <c r="V47" s="52"/>
      <c r="W47" s="52"/>
      <c r="X47" s="52"/>
      <c r="Y47" s="1"/>
      <c r="Z47" s="1"/>
      <c r="AA47" s="1"/>
      <c r="AB47" s="1"/>
      <c r="AC47" s="1"/>
      <c r="AD47" s="1"/>
      <c r="AE47" s="1"/>
      <c r="AF47" s="1"/>
      <c r="AG47" s="1"/>
      <c r="AH47" s="1"/>
      <c r="AI47" s="1"/>
      <c r="AJ47" s="1"/>
      <c r="AK47" s="1"/>
      <c r="AL47" s="1"/>
      <c r="AM47" s="1"/>
    </row>
    <row r="48" spans="1:39" ht="12.75" customHeight="1">
      <c r="B48" s="1"/>
      <c r="C48" s="1"/>
      <c r="D48" s="1"/>
      <c r="E48" s="2"/>
      <c r="F48" s="2"/>
      <c r="G48" s="2"/>
      <c r="H48" s="2"/>
      <c r="I48" s="2"/>
      <c r="J48" s="2"/>
      <c r="K48" s="2"/>
      <c r="L48" s="48"/>
      <c r="M48" s="2"/>
      <c r="N48" s="197"/>
      <c r="O48" s="52"/>
      <c r="P48" s="52"/>
      <c r="Q48" s="52"/>
      <c r="R48" s="52"/>
      <c r="S48" s="52"/>
      <c r="T48" s="52"/>
      <c r="U48" s="52"/>
      <c r="V48" s="52"/>
      <c r="W48" s="52"/>
      <c r="X48" s="52"/>
      <c r="Y48" s="1"/>
      <c r="Z48" s="1"/>
      <c r="AA48" s="1"/>
      <c r="AB48" s="1"/>
      <c r="AC48" s="1"/>
      <c r="AD48" s="1"/>
      <c r="AE48" s="1"/>
      <c r="AF48" s="1"/>
      <c r="AG48" s="1"/>
      <c r="AH48" s="1"/>
      <c r="AI48" s="1"/>
      <c r="AJ48" s="1"/>
      <c r="AK48" s="1"/>
      <c r="AL48" s="1"/>
      <c r="AM48" s="1"/>
    </row>
    <row r="49" spans="2:39" ht="12.75" customHeight="1">
      <c r="B49" s="1"/>
      <c r="C49" s="1"/>
      <c r="D49" s="1"/>
      <c r="E49" s="2"/>
      <c r="F49" s="2"/>
      <c r="G49" s="2"/>
      <c r="H49" s="2"/>
      <c r="I49" s="2"/>
      <c r="J49" s="2"/>
      <c r="K49" s="2"/>
      <c r="L49" s="48"/>
      <c r="M49" s="2"/>
      <c r="N49" s="197"/>
      <c r="O49" s="52"/>
      <c r="P49" s="52"/>
      <c r="Q49" s="52"/>
      <c r="R49" s="52"/>
      <c r="S49" s="52"/>
      <c r="T49" s="52"/>
      <c r="U49" s="52"/>
      <c r="V49" s="52"/>
      <c r="W49" s="52"/>
      <c r="X49" s="52"/>
      <c r="Y49" s="1"/>
      <c r="Z49" s="1"/>
      <c r="AA49" s="1"/>
      <c r="AB49" s="1"/>
      <c r="AC49" s="1"/>
      <c r="AD49" s="1"/>
      <c r="AE49" s="1"/>
      <c r="AF49" s="1"/>
      <c r="AG49" s="1"/>
      <c r="AH49" s="1"/>
      <c r="AI49" s="1"/>
      <c r="AJ49" s="1"/>
      <c r="AK49" s="1"/>
      <c r="AL49" s="1"/>
      <c r="AM49" s="1"/>
    </row>
    <row r="50" spans="2:39" ht="12.75" customHeight="1">
      <c r="B50" s="1"/>
      <c r="C50" s="1"/>
      <c r="D50" s="1"/>
      <c r="E50" s="2"/>
      <c r="F50" s="2"/>
      <c r="G50" s="2"/>
      <c r="H50" s="2"/>
      <c r="I50" s="2"/>
      <c r="J50" s="2"/>
      <c r="K50" s="2"/>
      <c r="L50" s="48"/>
      <c r="M50" s="2"/>
      <c r="N50" s="197"/>
      <c r="O50" s="52"/>
      <c r="P50" s="52"/>
      <c r="Q50" s="52"/>
      <c r="R50" s="52"/>
      <c r="S50" s="52"/>
      <c r="T50" s="52"/>
      <c r="U50" s="52"/>
      <c r="V50" s="52"/>
      <c r="W50" s="52"/>
      <c r="X50" s="52"/>
      <c r="Y50" s="1"/>
      <c r="Z50" s="1"/>
      <c r="AA50" s="1"/>
      <c r="AB50" s="1"/>
      <c r="AC50" s="1"/>
      <c r="AD50" s="1"/>
      <c r="AE50" s="1"/>
      <c r="AF50" s="1"/>
      <c r="AG50" s="1"/>
      <c r="AH50" s="1"/>
      <c r="AI50" s="1"/>
      <c r="AJ50" s="1"/>
      <c r="AK50" s="1"/>
      <c r="AL50" s="1"/>
      <c r="AM50" s="1"/>
    </row>
    <row r="51" spans="2:39" ht="12.75" customHeight="1">
      <c r="B51" s="1"/>
      <c r="C51" s="1"/>
      <c r="D51" s="1"/>
      <c r="E51" s="2"/>
      <c r="F51" s="2"/>
      <c r="G51" s="2"/>
      <c r="H51" s="2"/>
      <c r="I51" s="2"/>
      <c r="J51" s="2"/>
      <c r="K51" s="2"/>
      <c r="L51" s="48"/>
      <c r="M51" s="2"/>
      <c r="N51" s="197"/>
      <c r="O51" s="52"/>
      <c r="P51" s="52"/>
      <c r="Q51" s="52"/>
      <c r="R51" s="52"/>
      <c r="S51" s="52"/>
      <c r="T51" s="52"/>
      <c r="U51" s="52"/>
      <c r="V51" s="52"/>
      <c r="W51" s="52"/>
      <c r="X51" s="52"/>
      <c r="Y51" s="1"/>
      <c r="Z51" s="1"/>
      <c r="AA51" s="1"/>
      <c r="AB51" s="1"/>
      <c r="AC51" s="1"/>
      <c r="AD51" s="1"/>
      <c r="AE51" s="1"/>
      <c r="AF51" s="1"/>
      <c r="AG51" s="1"/>
      <c r="AH51" s="1"/>
      <c r="AI51" s="1"/>
      <c r="AJ51" s="1"/>
      <c r="AK51" s="1"/>
      <c r="AL51" s="1"/>
      <c r="AM51" s="1"/>
    </row>
    <row r="52" spans="2:39" ht="12.75" customHeight="1">
      <c r="B52" s="1"/>
      <c r="C52" s="1"/>
      <c r="D52" s="1"/>
      <c r="E52" s="2"/>
      <c r="F52" s="2"/>
      <c r="G52" s="2"/>
      <c r="H52" s="2"/>
      <c r="I52" s="2"/>
      <c r="J52" s="2"/>
      <c r="K52" s="2"/>
      <c r="L52" s="48"/>
      <c r="M52" s="2"/>
      <c r="N52" s="197"/>
      <c r="O52" s="52"/>
      <c r="P52" s="52"/>
      <c r="Q52" s="52"/>
      <c r="R52" s="52"/>
      <c r="S52" s="52"/>
      <c r="T52" s="52"/>
      <c r="U52" s="52"/>
      <c r="V52" s="52"/>
      <c r="W52" s="52"/>
      <c r="X52" s="52"/>
      <c r="Y52" s="1"/>
      <c r="Z52" s="1"/>
      <c r="AA52" s="1"/>
      <c r="AB52" s="1"/>
      <c r="AC52" s="1"/>
      <c r="AD52" s="1"/>
      <c r="AE52" s="1"/>
      <c r="AF52" s="1"/>
      <c r="AG52" s="1"/>
      <c r="AH52" s="1"/>
      <c r="AI52" s="1"/>
      <c r="AJ52" s="1"/>
      <c r="AK52" s="1"/>
      <c r="AL52" s="1"/>
      <c r="AM52" s="1"/>
    </row>
    <row r="53" spans="2:39" ht="12.75" customHeight="1">
      <c r="B53" s="1"/>
      <c r="C53" s="1"/>
      <c r="D53" s="1"/>
      <c r="E53" s="2"/>
      <c r="F53" s="2"/>
      <c r="G53" s="2"/>
      <c r="H53" s="2"/>
      <c r="I53" s="2"/>
      <c r="J53" s="2"/>
      <c r="K53" s="2"/>
      <c r="L53" s="48"/>
      <c r="M53" s="2"/>
      <c r="N53" s="197"/>
      <c r="O53" s="52"/>
      <c r="P53" s="52"/>
      <c r="Q53" s="52"/>
      <c r="R53" s="52"/>
      <c r="S53" s="52"/>
      <c r="T53" s="52"/>
      <c r="U53" s="52"/>
      <c r="V53" s="52"/>
      <c r="W53" s="52"/>
      <c r="X53" s="52"/>
      <c r="Y53" s="1"/>
      <c r="Z53" s="1"/>
      <c r="AA53" s="1"/>
      <c r="AB53" s="1"/>
      <c r="AC53" s="1"/>
      <c r="AD53" s="1"/>
      <c r="AE53" s="1"/>
      <c r="AF53" s="1"/>
      <c r="AG53" s="1"/>
      <c r="AH53" s="1"/>
      <c r="AI53" s="1"/>
      <c r="AJ53" s="1"/>
      <c r="AK53" s="1"/>
      <c r="AL53" s="1"/>
      <c r="AM53" s="1"/>
    </row>
    <row r="54" spans="2:39" ht="12.75" customHeight="1">
      <c r="B54" s="1"/>
      <c r="C54" s="1"/>
      <c r="D54" s="1"/>
      <c r="E54" s="2"/>
      <c r="F54" s="2"/>
      <c r="G54" s="2"/>
      <c r="H54" s="2"/>
      <c r="I54" s="2"/>
      <c r="J54" s="2"/>
      <c r="K54" s="2"/>
      <c r="L54" s="48"/>
      <c r="M54" s="2"/>
      <c r="N54" s="197"/>
      <c r="O54" s="52"/>
      <c r="P54" s="52"/>
      <c r="Q54" s="52"/>
      <c r="R54" s="52"/>
      <c r="S54" s="52"/>
      <c r="T54" s="52"/>
      <c r="U54" s="52"/>
      <c r="V54" s="52"/>
      <c r="W54" s="52"/>
      <c r="X54" s="52"/>
      <c r="Y54" s="1"/>
      <c r="Z54" s="1"/>
      <c r="AA54" s="1"/>
      <c r="AB54" s="1"/>
      <c r="AC54" s="1"/>
      <c r="AD54" s="1"/>
      <c r="AE54" s="1"/>
      <c r="AF54" s="1"/>
      <c r="AG54" s="1"/>
      <c r="AH54" s="1"/>
      <c r="AI54" s="1"/>
      <c r="AJ54" s="1"/>
      <c r="AK54" s="1"/>
      <c r="AL54" s="1"/>
      <c r="AM54" s="1"/>
    </row>
    <row r="55" spans="2:39" ht="12.75" customHeight="1">
      <c r="B55" s="1"/>
      <c r="C55" s="1"/>
      <c r="D55" s="1"/>
      <c r="E55" s="2"/>
      <c r="F55" s="2"/>
      <c r="G55" s="2"/>
      <c r="H55" s="2"/>
      <c r="I55" s="2"/>
      <c r="J55" s="2"/>
      <c r="K55" s="2"/>
      <c r="L55" s="48"/>
      <c r="M55" s="2"/>
      <c r="N55" s="197"/>
      <c r="O55" s="52"/>
      <c r="P55" s="52"/>
      <c r="Q55" s="52"/>
      <c r="R55" s="52"/>
      <c r="S55" s="52"/>
      <c r="T55" s="52"/>
      <c r="U55" s="52"/>
      <c r="V55" s="52"/>
      <c r="W55" s="52"/>
      <c r="X55" s="52"/>
      <c r="Y55" s="1"/>
      <c r="Z55" s="1"/>
      <c r="AA55" s="1"/>
      <c r="AB55" s="1"/>
      <c r="AC55" s="1"/>
      <c r="AD55" s="1"/>
      <c r="AE55" s="1"/>
      <c r="AF55" s="1"/>
      <c r="AG55" s="1"/>
      <c r="AH55" s="1"/>
      <c r="AI55" s="1"/>
      <c r="AJ55" s="1"/>
      <c r="AK55" s="1"/>
      <c r="AL55" s="1"/>
      <c r="AM55" s="1"/>
    </row>
    <row r="56" spans="2:39" ht="12.75" customHeight="1">
      <c r="B56" s="1"/>
      <c r="C56" s="1"/>
      <c r="D56" s="1"/>
      <c r="E56" s="2"/>
      <c r="F56" s="2"/>
      <c r="G56" s="2"/>
      <c r="H56" s="2"/>
      <c r="I56" s="2"/>
      <c r="J56" s="2"/>
      <c r="K56" s="2"/>
      <c r="L56" s="48"/>
      <c r="M56" s="2"/>
      <c r="N56" s="197"/>
      <c r="O56" s="52"/>
      <c r="P56" s="52"/>
      <c r="Q56" s="52"/>
      <c r="R56" s="52"/>
      <c r="S56" s="52"/>
      <c r="T56" s="52"/>
      <c r="U56" s="52"/>
      <c r="V56" s="52"/>
      <c r="W56" s="52"/>
      <c r="X56" s="52"/>
      <c r="Y56" s="1"/>
      <c r="Z56" s="1"/>
      <c r="AA56" s="1"/>
      <c r="AB56" s="1"/>
      <c r="AC56" s="1"/>
      <c r="AD56" s="1"/>
      <c r="AE56" s="1"/>
      <c r="AF56" s="1"/>
      <c r="AG56" s="1"/>
      <c r="AH56" s="1"/>
      <c r="AI56" s="1"/>
      <c r="AJ56" s="1"/>
      <c r="AK56" s="1"/>
      <c r="AL56" s="1"/>
      <c r="AM56" s="1"/>
    </row>
    <row r="57" spans="2:39" ht="12.75" customHeight="1">
      <c r="B57" s="1"/>
      <c r="C57" s="1"/>
      <c r="D57" s="1"/>
      <c r="E57" s="2"/>
      <c r="F57" s="2"/>
      <c r="G57" s="2"/>
      <c r="H57" s="2"/>
      <c r="I57" s="2"/>
      <c r="J57" s="2"/>
      <c r="K57" s="2"/>
      <c r="L57" s="48"/>
      <c r="M57" s="2"/>
      <c r="N57" s="197"/>
      <c r="O57" s="52"/>
      <c r="P57" s="52"/>
      <c r="Q57" s="52"/>
      <c r="R57" s="52"/>
      <c r="S57" s="52"/>
      <c r="T57" s="52"/>
      <c r="U57" s="52"/>
      <c r="V57" s="52"/>
      <c r="W57" s="52"/>
      <c r="X57" s="52"/>
      <c r="Y57" s="1"/>
      <c r="Z57" s="1"/>
      <c r="AA57" s="1"/>
      <c r="AB57" s="1"/>
      <c r="AC57" s="1"/>
      <c r="AD57" s="1"/>
      <c r="AE57" s="1"/>
      <c r="AF57" s="1"/>
      <c r="AG57" s="1"/>
      <c r="AH57" s="1"/>
      <c r="AI57" s="1"/>
      <c r="AJ57" s="1"/>
      <c r="AK57" s="1"/>
      <c r="AL57" s="1"/>
      <c r="AM57" s="1"/>
    </row>
    <row r="58" spans="2:39" ht="12.75" customHeight="1">
      <c r="B58" s="1"/>
      <c r="C58" s="1"/>
      <c r="D58" s="1"/>
      <c r="E58" s="2"/>
      <c r="F58" s="2"/>
      <c r="G58" s="2"/>
      <c r="H58" s="2"/>
      <c r="I58" s="2"/>
      <c r="J58" s="2"/>
      <c r="K58" s="2"/>
      <c r="L58" s="48"/>
      <c r="M58" s="2"/>
      <c r="N58" s="197"/>
      <c r="O58" s="52"/>
      <c r="P58" s="52"/>
      <c r="Q58" s="52"/>
      <c r="R58" s="52"/>
      <c r="S58" s="52"/>
      <c r="T58" s="52"/>
      <c r="U58" s="52"/>
      <c r="V58" s="52"/>
      <c r="W58" s="52"/>
      <c r="X58" s="52"/>
      <c r="Y58" s="1"/>
      <c r="Z58" s="1"/>
      <c r="AA58" s="1"/>
      <c r="AB58" s="1"/>
      <c r="AC58" s="1"/>
      <c r="AD58" s="1"/>
      <c r="AE58" s="1"/>
      <c r="AF58" s="1"/>
      <c r="AG58" s="1"/>
      <c r="AH58" s="1"/>
      <c r="AI58" s="1"/>
      <c r="AJ58" s="1"/>
      <c r="AK58" s="1"/>
      <c r="AL58" s="1"/>
      <c r="AM58" s="1"/>
    </row>
    <row r="59" spans="2:39" ht="12.75" customHeight="1">
      <c r="B59" s="1"/>
      <c r="C59" s="1"/>
      <c r="D59" s="1"/>
      <c r="E59" s="2"/>
      <c r="F59" s="2"/>
      <c r="G59" s="2"/>
      <c r="H59" s="2"/>
      <c r="I59" s="2"/>
      <c r="J59" s="2"/>
      <c r="K59" s="2"/>
      <c r="L59" s="48"/>
      <c r="M59" s="2"/>
      <c r="N59" s="197"/>
      <c r="O59" s="52"/>
      <c r="P59" s="52"/>
      <c r="Q59" s="52"/>
      <c r="R59" s="52"/>
      <c r="S59" s="52"/>
      <c r="T59" s="52"/>
      <c r="U59" s="52"/>
      <c r="V59" s="52"/>
      <c r="W59" s="52"/>
      <c r="X59" s="52"/>
      <c r="Y59" s="1"/>
      <c r="Z59" s="1"/>
      <c r="AA59" s="1"/>
      <c r="AB59" s="1"/>
      <c r="AC59" s="1"/>
      <c r="AD59" s="1"/>
      <c r="AE59" s="1"/>
      <c r="AF59" s="1"/>
      <c r="AG59" s="1"/>
      <c r="AH59" s="1"/>
      <c r="AI59" s="1"/>
      <c r="AJ59" s="1"/>
      <c r="AK59" s="1"/>
      <c r="AL59" s="1"/>
      <c r="AM59" s="1"/>
    </row>
    <row r="60" spans="2:39" ht="12.75" customHeight="1">
      <c r="B60" s="1"/>
      <c r="C60" s="1"/>
      <c r="D60" s="1"/>
      <c r="E60" s="2"/>
      <c r="F60" s="2"/>
      <c r="G60" s="2"/>
      <c r="H60" s="2"/>
      <c r="I60" s="2"/>
      <c r="J60" s="2"/>
      <c r="K60" s="2"/>
      <c r="L60" s="48"/>
      <c r="M60" s="2"/>
      <c r="N60" s="197"/>
      <c r="O60" s="52"/>
      <c r="P60" s="52"/>
      <c r="Q60" s="52"/>
      <c r="R60" s="52"/>
      <c r="S60" s="52"/>
      <c r="T60" s="52"/>
      <c r="U60" s="52"/>
      <c r="V60" s="52"/>
      <c r="W60" s="52"/>
      <c r="X60" s="52"/>
      <c r="Y60" s="1"/>
      <c r="Z60" s="1"/>
      <c r="AA60" s="1"/>
      <c r="AB60" s="1"/>
      <c r="AC60" s="1"/>
      <c r="AD60" s="1"/>
      <c r="AE60" s="1"/>
      <c r="AF60" s="1"/>
      <c r="AG60" s="1"/>
      <c r="AH60" s="1"/>
      <c r="AI60" s="1"/>
      <c r="AJ60" s="1"/>
      <c r="AK60" s="1"/>
      <c r="AL60" s="1"/>
      <c r="AM60" s="1"/>
    </row>
  </sheetData>
  <mergeCells count="9">
    <mergeCell ref="W1:X1"/>
    <mergeCell ref="H1:I1"/>
    <mergeCell ref="K1:L1"/>
    <mergeCell ref="O1:R1"/>
    <mergeCell ref="S1:V1"/>
    <mergeCell ref="O34:P35"/>
    <mergeCell ref="Q34:R35"/>
    <mergeCell ref="S34:T35"/>
    <mergeCell ref="U34:V35"/>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
  <sheetViews>
    <sheetView workbookViewId="0">
      <selection activeCell="A5" sqref="A5"/>
    </sheetView>
  </sheetViews>
  <sheetFormatPr baseColWidth="10" defaultRowHeight="12" x14ac:dyDescent="0"/>
  <cols>
    <col min="1" max="6" width="10.83203125" style="17"/>
  </cols>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2011-05-24T20:24:04Z</dcterms:modified>
</cp:coreProperties>
</file>